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626" yWindow="15" windowWidth="11700" windowHeight="7620" activeTab="3"/>
  </bookViews>
  <sheets>
    <sheet name="Relevé" sheetId="1" r:id="rId1"/>
    <sheet name="Graph. Gaz" sheetId="2" r:id="rId2"/>
    <sheet name="Graphique solaire" sheetId="3" r:id="rId3"/>
    <sheet name="Solaire &amp; Gaz" sheetId="4" r:id="rId4"/>
    <sheet name="Tot. kWh" sheetId="5" r:id="rId5"/>
  </sheets>
  <definedNames/>
  <calcPr fullCalcOnLoad="1"/>
</workbook>
</file>

<file path=xl/comments1.xml><?xml version="1.0" encoding="utf-8"?>
<comments xmlns="http://schemas.openxmlformats.org/spreadsheetml/2006/main">
  <authors>
    <author>Howald</author>
  </authors>
  <commentList>
    <comment ref="L59" authorId="0">
      <text>
        <r>
          <rPr>
            <b/>
            <sz val="8"/>
            <rFont val="Tahoma"/>
            <family val="0"/>
          </rPr>
          <t xml:space="preserve">Panne débimètre le 1.10.06 remplacé le 16.10.06
Perte de mesure environ 300 KW
</t>
        </r>
      </text>
    </comment>
  </commentList>
</comments>
</file>

<file path=xl/sharedStrings.xml><?xml version="1.0" encoding="utf-8"?>
<sst xmlns="http://schemas.openxmlformats.org/spreadsheetml/2006/main" count="95" uniqueCount="24">
  <si>
    <t>Mars</t>
  </si>
  <si>
    <t>Avril</t>
  </si>
  <si>
    <t>Mai</t>
  </si>
  <si>
    <t>Juin</t>
  </si>
  <si>
    <t>Août</t>
  </si>
  <si>
    <t>Oct.</t>
  </si>
  <si>
    <t>Sept.</t>
  </si>
  <si>
    <t>Nov.</t>
  </si>
  <si>
    <t>Déc.</t>
  </si>
  <si>
    <t>Janv.</t>
  </si>
  <si>
    <t>Fév.</t>
  </si>
  <si>
    <t>Juil.</t>
  </si>
  <si>
    <t>MOIS</t>
  </si>
  <si>
    <t>Annuel</t>
  </si>
  <si>
    <t>Comteur Gaz en M3</t>
  </si>
  <si>
    <t>Consommation Gaz en M3</t>
  </si>
  <si>
    <t>An.</t>
  </si>
  <si>
    <t>An cum</t>
  </si>
  <si>
    <t>Compteur Gaz en M3</t>
  </si>
  <si>
    <t>Moyenne</t>
  </si>
  <si>
    <t>Compteur Solaire en kWh</t>
  </si>
  <si>
    <t>Prod. Solaire en kWh</t>
  </si>
  <si>
    <t>Cons. Gaz en kWh</t>
  </si>
  <si>
    <t>Besoins mensuels en kWh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</si>
</sst>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mm"/>
    <numFmt numFmtId="173" formatCode="&quot;SFr.&quot;\ #,##0.00"/>
    <numFmt numFmtId="174" formatCode="#,##0.00_ ;\-#,##0.00\ "/>
    <numFmt numFmtId="175" formatCode="#,##0_ ;\-#,##0\ "/>
    <numFmt numFmtId="176" formatCode="mmm\-yy"/>
    <numFmt numFmtId="177" formatCode="mmmmm\-yy"/>
    <numFmt numFmtId="178" formatCode="mmmm\-yy"/>
  </numFmts>
  <fonts count="2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7.5"/>
      <name val="Arial"/>
      <family val="0"/>
    </font>
    <font>
      <b/>
      <sz val="9.25"/>
      <name val="Arial"/>
      <family val="2"/>
    </font>
    <font>
      <b/>
      <sz val="18"/>
      <name val="Arial"/>
      <family val="2"/>
    </font>
    <font>
      <sz val="23.5"/>
      <name val="Arial"/>
      <family val="0"/>
    </font>
    <font>
      <sz val="20"/>
      <name val="Arial"/>
      <family val="0"/>
    </font>
    <font>
      <sz val="22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5.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5" fontId="1" fillId="0" borderId="0" xfId="0" applyNumberFormat="1" applyFont="1" applyAlignment="1">
      <alignment/>
    </xf>
    <xf numFmtId="175" fontId="1" fillId="0" borderId="1" xfId="0" applyNumberFormat="1" applyFont="1" applyBorder="1" applyAlignment="1">
      <alignment/>
    </xf>
    <xf numFmtId="175" fontId="1" fillId="0" borderId="2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2" fillId="2" borderId="2" xfId="0" applyNumberFormat="1" applyFont="1" applyFill="1" applyBorder="1" applyAlignment="1">
      <alignment/>
    </xf>
    <xf numFmtId="175" fontId="2" fillId="3" borderId="2" xfId="0" applyNumberFormat="1" applyFont="1" applyFill="1" applyBorder="1" applyAlignment="1">
      <alignment/>
    </xf>
    <xf numFmtId="175" fontId="1" fillId="0" borderId="3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1" fillId="0" borderId="4" xfId="0" applyNumberFormat="1" applyFont="1" applyBorder="1" applyAlignment="1">
      <alignment/>
    </xf>
    <xf numFmtId="175" fontId="2" fillId="0" borderId="4" xfId="0" applyNumberFormat="1" applyFont="1" applyBorder="1" applyAlignment="1">
      <alignment/>
    </xf>
    <xf numFmtId="175" fontId="1" fillId="0" borderId="5" xfId="0" applyNumberFormat="1" applyFont="1" applyBorder="1" applyAlignment="1">
      <alignment/>
    </xf>
    <xf numFmtId="175" fontId="2" fillId="3" borderId="5" xfId="0" applyNumberFormat="1" applyFont="1" applyFill="1" applyBorder="1" applyAlignment="1">
      <alignment/>
    </xf>
    <xf numFmtId="175" fontId="1" fillId="0" borderId="6" xfId="0" applyNumberFormat="1" applyFont="1" applyBorder="1" applyAlignment="1">
      <alignment/>
    </xf>
    <xf numFmtId="175" fontId="1" fillId="0" borderId="7" xfId="0" applyNumberFormat="1" applyFont="1" applyBorder="1" applyAlignment="1">
      <alignment/>
    </xf>
    <xf numFmtId="175" fontId="2" fillId="2" borderId="5" xfId="0" applyNumberFormat="1" applyFont="1" applyFill="1" applyBorder="1" applyAlignment="1">
      <alignment/>
    </xf>
    <xf numFmtId="175" fontId="0" fillId="0" borderId="8" xfId="0" applyNumberFormat="1" applyBorder="1" applyAlignment="1">
      <alignment/>
    </xf>
    <xf numFmtId="175" fontId="0" fillId="3" borderId="8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5" fontId="0" fillId="2" borderId="8" xfId="0" applyNumberFormat="1" applyFill="1" applyBorder="1" applyAlignment="1">
      <alignment/>
    </xf>
    <xf numFmtId="175" fontId="0" fillId="0" borderId="9" xfId="0" applyNumberFormat="1" applyBorder="1" applyAlignment="1">
      <alignment/>
    </xf>
    <xf numFmtId="175" fontId="4" fillId="0" borderId="0" xfId="0" applyNumberFormat="1" applyFont="1" applyBorder="1" applyAlignment="1">
      <alignment/>
    </xf>
    <xf numFmtId="175" fontId="2" fillId="4" borderId="4" xfId="0" applyNumberFormat="1" applyFont="1" applyFill="1" applyBorder="1" applyAlignment="1">
      <alignment/>
    </xf>
    <xf numFmtId="175" fontId="2" fillId="5" borderId="4" xfId="0" applyNumberFormat="1" applyFont="1" applyFill="1" applyBorder="1" applyAlignment="1">
      <alignment/>
    </xf>
    <xf numFmtId="175" fontId="1" fillId="0" borderId="11" xfId="0" applyNumberFormat="1" applyFont="1" applyBorder="1" applyAlignment="1">
      <alignment/>
    </xf>
    <xf numFmtId="175" fontId="0" fillId="0" borderId="11" xfId="0" applyNumberFormat="1" applyBorder="1" applyAlignment="1">
      <alignment/>
    </xf>
    <xf numFmtId="175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75" fontId="2" fillId="2" borderId="13" xfId="0" applyNumberFormat="1" applyFont="1" applyFill="1" applyBorder="1" applyAlignment="1">
      <alignment/>
    </xf>
    <xf numFmtId="175" fontId="1" fillId="0" borderId="13" xfId="0" applyNumberFormat="1" applyFont="1" applyBorder="1" applyAlignment="1">
      <alignment/>
    </xf>
    <xf numFmtId="175" fontId="2" fillId="3" borderId="13" xfId="0" applyNumberFormat="1" applyFont="1" applyFill="1" applyBorder="1" applyAlignment="1">
      <alignment/>
    </xf>
    <xf numFmtId="175" fontId="1" fillId="0" borderId="14" xfId="0" applyNumberFormat="1" applyFont="1" applyBorder="1" applyAlignment="1">
      <alignment/>
    </xf>
    <xf numFmtId="175" fontId="1" fillId="0" borderId="15" xfId="0" applyNumberFormat="1" applyFont="1" applyBorder="1" applyAlignment="1">
      <alignment/>
    </xf>
    <xf numFmtId="175" fontId="1" fillId="0" borderId="16" xfId="0" applyNumberFormat="1" applyFont="1" applyBorder="1" applyAlignment="1">
      <alignment/>
    </xf>
    <xf numFmtId="175" fontId="19" fillId="0" borderId="0" xfId="0" applyNumberFormat="1" applyFont="1" applyBorder="1" applyAlignment="1">
      <alignment/>
    </xf>
    <xf numFmtId="175" fontId="18" fillId="0" borderId="0" xfId="0" applyNumberFormat="1" applyFont="1" applyBorder="1" applyAlignment="1">
      <alignment/>
    </xf>
    <xf numFmtId="175" fontId="18" fillId="4" borderId="0" xfId="0" applyNumberFormat="1" applyFont="1" applyFill="1" applyBorder="1" applyAlignment="1">
      <alignment/>
    </xf>
    <xf numFmtId="175" fontId="18" fillId="5" borderId="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5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75" fontId="3" fillId="0" borderId="21" xfId="0" applyNumberFormat="1" applyFont="1" applyBorder="1" applyAlignment="1">
      <alignment horizontal="center"/>
    </xf>
    <xf numFmtId="175" fontId="3" fillId="0" borderId="2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Graphique Gaz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675"/>
          <c:w val="0.8732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Relevé!$B$7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2445.84</c:v>
                </c:pt>
                <c:pt idx="11">
                  <c:v>2920.56</c:v>
                </c:pt>
              </c:numCache>
            </c:numRef>
          </c:val>
        </c:ser>
        <c:ser>
          <c:idx val="1"/>
          <c:order val="1"/>
          <c:tx>
            <c:strRef>
              <c:f>Relevé!$B$14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Relevé!$C$14:$N$14</c:f>
              <c:numCache>
                <c:ptCount val="12"/>
                <c:pt idx="0">
                  <c:v>2115.6</c:v>
                </c:pt>
                <c:pt idx="1">
                  <c:v>2796.7200000000003</c:v>
                </c:pt>
                <c:pt idx="2">
                  <c:v>1084.3223999999993</c:v>
                </c:pt>
                <c:pt idx="3">
                  <c:v>555.6288000000015</c:v>
                </c:pt>
                <c:pt idx="4">
                  <c:v>40.76399999999813</c:v>
                </c:pt>
                <c:pt idx="5">
                  <c:v>37.048800000001506</c:v>
                </c:pt>
                <c:pt idx="6">
                  <c:v>34.36559999999925</c:v>
                </c:pt>
                <c:pt idx="7">
                  <c:v>28.380000000000003</c:v>
                </c:pt>
                <c:pt idx="8">
                  <c:v>48.916800000000094</c:v>
                </c:pt>
                <c:pt idx="9">
                  <c:v>233.33520000000132</c:v>
                </c:pt>
                <c:pt idx="10">
                  <c:v>1989.7991999999995</c:v>
                </c:pt>
                <c:pt idx="11">
                  <c:v>2345.8391999999994</c:v>
                </c:pt>
              </c:numCache>
            </c:numRef>
          </c:val>
        </c:ser>
        <c:ser>
          <c:idx val="2"/>
          <c:order val="2"/>
          <c:tx>
            <c:strRef>
              <c:f>Relevé!$B$21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Relevé!$C$21:$N$21</c:f>
              <c:numCache>
                <c:ptCount val="12"/>
                <c:pt idx="0">
                  <c:v>2104.0416000000014</c:v>
                </c:pt>
                <c:pt idx="1">
                  <c:v>1534.0679999999986</c:v>
                </c:pt>
                <c:pt idx="2">
                  <c:v>353.0472000000004</c:v>
                </c:pt>
                <c:pt idx="3">
                  <c:v>117.13199999999907</c:v>
                </c:pt>
                <c:pt idx="4">
                  <c:v>45.40800000000094</c:v>
                </c:pt>
                <c:pt idx="5">
                  <c:v>30.547200000000377</c:v>
                </c:pt>
                <c:pt idx="6">
                  <c:v>36.532799999999625</c:v>
                </c:pt>
                <c:pt idx="7">
                  <c:v>13.106399999999812</c:v>
                </c:pt>
                <c:pt idx="8">
                  <c:v>38.803199999999904</c:v>
                </c:pt>
                <c:pt idx="9">
                  <c:v>124.66559999999926</c:v>
                </c:pt>
                <c:pt idx="10">
                  <c:v>1336.5432000000023</c:v>
                </c:pt>
                <c:pt idx="11">
                  <c:v>2202.1847999999986</c:v>
                </c:pt>
              </c:numCache>
            </c:numRef>
          </c:val>
        </c:ser>
        <c:ser>
          <c:idx val="3"/>
          <c:order val="3"/>
          <c:tx>
            <c:strRef>
              <c:f>Relevé!$B$28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Relevé!$C$28:$N$28</c:f>
              <c:numCache>
                <c:ptCount val="12"/>
                <c:pt idx="0">
                  <c:v>2258.4288000000015</c:v>
                </c:pt>
                <c:pt idx="1">
                  <c:v>1817.9711999999986</c:v>
                </c:pt>
                <c:pt idx="2">
                  <c:v>1582.3655999999994</c:v>
                </c:pt>
                <c:pt idx="3">
                  <c:v>1023.3311999999985</c:v>
                </c:pt>
                <c:pt idx="4">
                  <c:v>62.023200000002255</c:v>
                </c:pt>
                <c:pt idx="5">
                  <c:v>27.863999999998125</c:v>
                </c:pt>
                <c:pt idx="6">
                  <c:v>27.657600000003004</c:v>
                </c:pt>
                <c:pt idx="7">
                  <c:v>9.494400000000752</c:v>
                </c:pt>
                <c:pt idx="8">
                  <c:v>40.55759999999831</c:v>
                </c:pt>
                <c:pt idx="9">
                  <c:v>44.06639999999982</c:v>
                </c:pt>
                <c:pt idx="10">
                  <c:v>2156.88</c:v>
                </c:pt>
                <c:pt idx="11">
                  <c:v>2765.76</c:v>
                </c:pt>
              </c:numCache>
            </c:numRef>
          </c:val>
        </c:ser>
        <c:ser>
          <c:idx val="4"/>
          <c:order val="4"/>
          <c:tx>
            <c:strRef>
              <c:f>Relevé!$B$35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Relevé!$C$35:$N$35</c:f>
              <c:numCache>
                <c:ptCount val="12"/>
                <c:pt idx="0">
                  <c:v>2621.28</c:v>
                </c:pt>
                <c:pt idx="1">
                  <c:v>1723.44</c:v>
                </c:pt>
                <c:pt idx="2">
                  <c:v>1017.2424000000017</c:v>
                </c:pt>
                <c:pt idx="3">
                  <c:v>488.23919999999947</c:v>
                </c:pt>
                <c:pt idx="4">
                  <c:v>348.0935999999955</c:v>
                </c:pt>
                <c:pt idx="5">
                  <c:v>58.61760000000301</c:v>
                </c:pt>
                <c:pt idx="6">
                  <c:v>18.369599999997373</c:v>
                </c:pt>
                <c:pt idx="7">
                  <c:v>20.43360000000488</c:v>
                </c:pt>
                <c:pt idx="8">
                  <c:v>172.44720000000038</c:v>
                </c:pt>
                <c:pt idx="9">
                  <c:v>588.7560000000019</c:v>
                </c:pt>
                <c:pt idx="10">
                  <c:v>1963.7927999999997</c:v>
                </c:pt>
                <c:pt idx="11">
                  <c:v>2684.954400000001</c:v>
                </c:pt>
              </c:numCache>
            </c:numRef>
          </c:val>
        </c:ser>
        <c:ser>
          <c:idx val="5"/>
          <c:order val="5"/>
          <c:tx>
            <c:strRef>
              <c:f>Relevé!$B$42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Relevé!$C$42:$N$42</c:f>
              <c:numCache>
                <c:ptCount val="12"/>
                <c:pt idx="0">
                  <c:v>2979.6935999999955</c:v>
                </c:pt>
                <c:pt idx="1">
                  <c:v>2012.4</c:v>
                </c:pt>
                <c:pt idx="2">
                  <c:v>407.8464000000045</c:v>
                </c:pt>
                <c:pt idx="3">
                  <c:v>197.93759999999364</c:v>
                </c:pt>
                <c:pt idx="4">
                  <c:v>22.39440000000075</c:v>
                </c:pt>
                <c:pt idx="5">
                  <c:v>16.821600000001126</c:v>
                </c:pt>
                <c:pt idx="6">
                  <c:v>25.8</c:v>
                </c:pt>
                <c:pt idx="7">
                  <c:v>22.807200000000375</c:v>
                </c:pt>
                <c:pt idx="8">
                  <c:v>32.817600000003004</c:v>
                </c:pt>
                <c:pt idx="9">
                  <c:v>904.1351999999966</c:v>
                </c:pt>
                <c:pt idx="10">
                  <c:v>1692.48</c:v>
                </c:pt>
                <c:pt idx="11">
                  <c:v>2260.08</c:v>
                </c:pt>
              </c:numCache>
            </c:numRef>
          </c:val>
        </c:ser>
        <c:ser>
          <c:idx val="6"/>
          <c:order val="6"/>
          <c:tx>
            <c:strRef>
              <c:f>Relevé!$B$49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Relevé!$C$49:$N$49</c:f>
              <c:numCache>
                <c:ptCount val="12"/>
                <c:pt idx="0">
                  <c:v>2621.28</c:v>
                </c:pt>
                <c:pt idx="1">
                  <c:v>1724.6783999999989</c:v>
                </c:pt>
                <c:pt idx="2">
                  <c:v>1722.2016000000012</c:v>
                </c:pt>
                <c:pt idx="3">
                  <c:v>359.9616000000011</c:v>
                </c:pt>
                <c:pt idx="4">
                  <c:v>238.5983999999989</c:v>
                </c:pt>
                <c:pt idx="5">
                  <c:v>34.05600000000188</c:v>
                </c:pt>
                <c:pt idx="6">
                  <c:v>22.910400000002628</c:v>
                </c:pt>
                <c:pt idx="7">
                  <c:v>15.273599999995495</c:v>
                </c:pt>
                <c:pt idx="8">
                  <c:v>20.64</c:v>
                </c:pt>
                <c:pt idx="9">
                  <c:v>495.36</c:v>
                </c:pt>
                <c:pt idx="10">
                  <c:v>1733.76</c:v>
                </c:pt>
                <c:pt idx="11">
                  <c:v>2941.2000000000003</c:v>
                </c:pt>
              </c:numCache>
            </c:numRef>
          </c:val>
        </c:ser>
        <c:ser>
          <c:idx val="7"/>
          <c:order val="7"/>
          <c:tx>
            <c:strRef>
              <c:f>Relevé!$B$56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Relevé!$C$56:$N$56</c:f>
              <c:numCache>
                <c:ptCount val="12"/>
                <c:pt idx="0">
                  <c:v>1599.6000000000001</c:v>
                </c:pt>
                <c:pt idx="1">
                  <c:v>2951.52</c:v>
                </c:pt>
                <c:pt idx="2">
                  <c:v>753.36</c:v>
                </c:pt>
                <c:pt idx="3">
                  <c:v>242.52</c:v>
                </c:pt>
                <c:pt idx="4">
                  <c:v>25.8</c:v>
                </c:pt>
                <c:pt idx="5">
                  <c:v>10.32</c:v>
                </c:pt>
                <c:pt idx="6">
                  <c:v>10.32</c:v>
                </c:pt>
                <c:pt idx="7">
                  <c:v>10.32</c:v>
                </c:pt>
                <c:pt idx="8">
                  <c:v>41.28</c:v>
                </c:pt>
                <c:pt idx="9">
                  <c:v>30.96</c:v>
                </c:pt>
                <c:pt idx="10">
                  <c:v>1424.16</c:v>
                </c:pt>
                <c:pt idx="11">
                  <c:v>2992.8</c:v>
                </c:pt>
              </c:numCache>
            </c:numRef>
          </c:val>
        </c:ser>
        <c:ser>
          <c:idx val="8"/>
          <c:order val="8"/>
          <c:tx>
            <c:strRef>
              <c:f>Relevé!$B$63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Relevé!$C$63:$N$63</c:f>
              <c:numCache>
                <c:ptCount val="12"/>
                <c:pt idx="0">
                  <c:v>2672.88</c:v>
                </c:pt>
                <c:pt idx="1">
                  <c:v>2776.08</c:v>
                </c:pt>
                <c:pt idx="2">
                  <c:v>2260.08</c:v>
                </c:pt>
                <c:pt idx="3">
                  <c:v>536.64</c:v>
                </c:pt>
                <c:pt idx="4">
                  <c:v>20.64</c:v>
                </c:pt>
                <c:pt idx="5">
                  <c:v>30.96</c:v>
                </c:pt>
                <c:pt idx="6">
                  <c:v>10.32</c:v>
                </c:pt>
                <c:pt idx="7">
                  <c:v>31.992000000003756</c:v>
                </c:pt>
                <c:pt idx="8">
                  <c:v>27.86399999998874</c:v>
                </c:pt>
                <c:pt idx="9">
                  <c:v>47.47200000000375</c:v>
                </c:pt>
                <c:pt idx="10">
                  <c:v>1203.3120000000038</c:v>
                </c:pt>
                <c:pt idx="11">
                  <c:v>2187.84</c:v>
                </c:pt>
              </c:numCache>
            </c:numRef>
          </c:val>
        </c:ser>
        <c:ser>
          <c:idx val="9"/>
          <c:order val="9"/>
          <c:tx>
            <c:strRef>
              <c:f>Relevé!$B$70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Relevé!$C$70:$N$70</c:f>
              <c:numCache>
                <c:ptCount val="12"/>
                <c:pt idx="0">
                  <c:v>2012.4</c:v>
                </c:pt>
                <c:pt idx="1">
                  <c:v>1424.16</c:v>
                </c:pt>
                <c:pt idx="2">
                  <c:v>1104.24</c:v>
                </c:pt>
                <c:pt idx="3">
                  <c:v>30.96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Relevé!$B$77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Relevé!$C$77:$N$77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Relevé!$B$84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Relevé!$C$84:$N$84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Relevé!$B$91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Relevé!$C$91:$N$91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424890"/>
        <c:axId val="23388555"/>
      </c:barChart>
      <c:catAx>
        <c:axId val="3242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3388555"/>
        <c:crosses val="autoZero"/>
        <c:auto val="1"/>
        <c:lblOffset val="100"/>
        <c:noMultiLvlLbl val="0"/>
      </c:catAx>
      <c:valAx>
        <c:axId val="2338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32424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25"/>
          <c:y val="0.12525"/>
          <c:w val="0.06575"/>
          <c:h val="0.76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Production solaire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8675"/>
          <c:w val="0.916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Relevé!$B$4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Relevé!$C$4:$N$4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557</c:v>
                </c:pt>
                <c:pt idx="10">
                  <c:v>404</c:v>
                </c:pt>
                <c:pt idx="11">
                  <c:v>283</c:v>
                </c:pt>
              </c:numCache>
            </c:numRef>
          </c:val>
        </c:ser>
        <c:ser>
          <c:idx val="1"/>
          <c:order val="1"/>
          <c:tx>
            <c:strRef>
              <c:f>Relevé!$B$11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Relevé!$C$11:$N$11</c:f>
              <c:numCache>
                <c:ptCount val="12"/>
                <c:pt idx="0">
                  <c:v>343</c:v>
                </c:pt>
                <c:pt idx="1">
                  <c:v>247</c:v>
                </c:pt>
                <c:pt idx="2">
                  <c:v>720</c:v>
                </c:pt>
                <c:pt idx="3">
                  <c:v>744</c:v>
                </c:pt>
                <c:pt idx="4">
                  <c:v>750</c:v>
                </c:pt>
                <c:pt idx="5">
                  <c:v>704</c:v>
                </c:pt>
                <c:pt idx="6">
                  <c:v>907</c:v>
                </c:pt>
                <c:pt idx="7">
                  <c:v>565</c:v>
                </c:pt>
                <c:pt idx="8">
                  <c:v>652</c:v>
                </c:pt>
                <c:pt idx="9">
                  <c:v>551</c:v>
                </c:pt>
                <c:pt idx="10">
                  <c:v>283</c:v>
                </c:pt>
                <c:pt idx="11">
                  <c:v>245</c:v>
                </c:pt>
              </c:numCache>
            </c:numRef>
          </c:val>
        </c:ser>
        <c:ser>
          <c:idx val="2"/>
          <c:order val="2"/>
          <c:tx>
            <c:strRef>
              <c:f>Relevé!$B$18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Relevé!$C$18:$N$18</c:f>
              <c:numCache>
                <c:ptCount val="12"/>
                <c:pt idx="0">
                  <c:v>352</c:v>
                </c:pt>
                <c:pt idx="1">
                  <c:v>483</c:v>
                </c:pt>
                <c:pt idx="2">
                  <c:v>909</c:v>
                </c:pt>
                <c:pt idx="3">
                  <c:v>866</c:v>
                </c:pt>
                <c:pt idx="4">
                  <c:v>738</c:v>
                </c:pt>
                <c:pt idx="5">
                  <c:v>871</c:v>
                </c:pt>
                <c:pt idx="6">
                  <c:v>681</c:v>
                </c:pt>
                <c:pt idx="7">
                  <c:v>681</c:v>
                </c:pt>
                <c:pt idx="8">
                  <c:v>734</c:v>
                </c:pt>
                <c:pt idx="9">
                  <c:v>532</c:v>
                </c:pt>
                <c:pt idx="10">
                  <c:v>322</c:v>
                </c:pt>
                <c:pt idx="11">
                  <c:v>211</c:v>
                </c:pt>
              </c:numCache>
            </c:numRef>
          </c:val>
        </c:ser>
        <c:ser>
          <c:idx val="3"/>
          <c:order val="3"/>
          <c:tx>
            <c:strRef>
              <c:f>Relevé!$B$25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Relevé!$C$25:$N$25</c:f>
              <c:numCache>
                <c:ptCount val="12"/>
                <c:pt idx="0">
                  <c:v>273</c:v>
                </c:pt>
                <c:pt idx="1">
                  <c:v>496</c:v>
                </c:pt>
                <c:pt idx="2">
                  <c:v>338</c:v>
                </c:pt>
                <c:pt idx="3">
                  <c:v>592</c:v>
                </c:pt>
                <c:pt idx="4">
                  <c:v>826</c:v>
                </c:pt>
                <c:pt idx="5">
                  <c:v>809</c:v>
                </c:pt>
                <c:pt idx="6">
                  <c:v>711</c:v>
                </c:pt>
                <c:pt idx="7">
                  <c:v>702</c:v>
                </c:pt>
                <c:pt idx="8">
                  <c:v>559</c:v>
                </c:pt>
                <c:pt idx="9">
                  <c:v>692</c:v>
                </c:pt>
                <c:pt idx="10">
                  <c:v>240</c:v>
                </c:pt>
                <c:pt idx="11">
                  <c:v>222</c:v>
                </c:pt>
              </c:numCache>
            </c:numRef>
          </c:val>
        </c:ser>
        <c:ser>
          <c:idx val="4"/>
          <c:order val="4"/>
          <c:tx>
            <c:strRef>
              <c:f>Relevé!$B$32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Relevé!$C$32:$N$32</c:f>
              <c:numCache>
                <c:ptCount val="12"/>
                <c:pt idx="0">
                  <c:v>325</c:v>
                </c:pt>
                <c:pt idx="1">
                  <c:v>252</c:v>
                </c:pt>
                <c:pt idx="2">
                  <c:v>715</c:v>
                </c:pt>
                <c:pt idx="3">
                  <c:v>781</c:v>
                </c:pt>
                <c:pt idx="4">
                  <c:v>672</c:v>
                </c:pt>
                <c:pt idx="5">
                  <c:v>704</c:v>
                </c:pt>
                <c:pt idx="6">
                  <c:v>606</c:v>
                </c:pt>
                <c:pt idx="7">
                  <c:v>725</c:v>
                </c:pt>
                <c:pt idx="8">
                  <c:v>737</c:v>
                </c:pt>
                <c:pt idx="9">
                  <c:v>583</c:v>
                </c:pt>
                <c:pt idx="10">
                  <c:v>207</c:v>
                </c:pt>
                <c:pt idx="11">
                  <c:v>143</c:v>
                </c:pt>
              </c:numCache>
            </c:numRef>
          </c:val>
        </c:ser>
        <c:ser>
          <c:idx val="5"/>
          <c:order val="5"/>
          <c:tx>
            <c:strRef>
              <c:f>Relevé!$B$39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Relevé!$C$39:$N$39</c:f>
              <c:numCache>
                <c:ptCount val="12"/>
                <c:pt idx="0">
                  <c:v>250</c:v>
                </c:pt>
                <c:pt idx="1">
                  <c:v>565</c:v>
                </c:pt>
                <c:pt idx="2">
                  <c:v>1134</c:v>
                </c:pt>
                <c:pt idx="3">
                  <c:v>892</c:v>
                </c:pt>
                <c:pt idx="4">
                  <c:v>1058</c:v>
                </c:pt>
                <c:pt idx="5">
                  <c:v>996</c:v>
                </c:pt>
                <c:pt idx="6">
                  <c:v>822</c:v>
                </c:pt>
                <c:pt idx="7">
                  <c:v>706</c:v>
                </c:pt>
                <c:pt idx="8">
                  <c:v>784</c:v>
                </c:pt>
                <c:pt idx="9">
                  <c:v>518</c:v>
                </c:pt>
                <c:pt idx="10">
                  <c:v>390</c:v>
                </c:pt>
                <c:pt idx="11">
                  <c:v>327</c:v>
                </c:pt>
              </c:numCache>
            </c:numRef>
          </c:val>
        </c:ser>
        <c:ser>
          <c:idx val="6"/>
          <c:order val="6"/>
          <c:tx>
            <c:strRef>
              <c:f>Relevé!$B$46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Relevé!$C$46:$N$46</c:f>
              <c:numCache>
                <c:ptCount val="12"/>
                <c:pt idx="0">
                  <c:v>135</c:v>
                </c:pt>
                <c:pt idx="1">
                  <c:v>469</c:v>
                </c:pt>
                <c:pt idx="2">
                  <c:v>626</c:v>
                </c:pt>
                <c:pt idx="3">
                  <c:v>785</c:v>
                </c:pt>
                <c:pt idx="4">
                  <c:v>640</c:v>
                </c:pt>
                <c:pt idx="5">
                  <c:v>760</c:v>
                </c:pt>
                <c:pt idx="6">
                  <c:v>748</c:v>
                </c:pt>
                <c:pt idx="7">
                  <c:v>632</c:v>
                </c:pt>
                <c:pt idx="8">
                  <c:v>618</c:v>
                </c:pt>
                <c:pt idx="9">
                  <c:v>408</c:v>
                </c:pt>
                <c:pt idx="10">
                  <c:v>309</c:v>
                </c:pt>
                <c:pt idx="11">
                  <c:v>236</c:v>
                </c:pt>
              </c:numCache>
            </c:numRef>
          </c:val>
        </c:ser>
        <c:ser>
          <c:idx val="7"/>
          <c:order val="7"/>
          <c:tx>
            <c:strRef>
              <c:f>Relevé!$B$53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Relevé!$C$53:$N$53</c:f>
              <c:numCache>
                <c:ptCount val="12"/>
                <c:pt idx="0">
                  <c:v>371</c:v>
                </c:pt>
                <c:pt idx="1">
                  <c:v>441</c:v>
                </c:pt>
                <c:pt idx="2">
                  <c:v>959</c:v>
                </c:pt>
                <c:pt idx="3">
                  <c:v>716</c:v>
                </c:pt>
                <c:pt idx="4">
                  <c:v>640</c:v>
                </c:pt>
                <c:pt idx="5">
                  <c:v>850</c:v>
                </c:pt>
                <c:pt idx="6">
                  <c:v>740</c:v>
                </c:pt>
                <c:pt idx="7">
                  <c:v>569</c:v>
                </c:pt>
                <c:pt idx="8">
                  <c:v>586</c:v>
                </c:pt>
                <c:pt idx="9">
                  <c:v>632</c:v>
                </c:pt>
                <c:pt idx="10">
                  <c:v>443</c:v>
                </c:pt>
                <c:pt idx="11">
                  <c:v>194</c:v>
                </c:pt>
              </c:numCache>
            </c:numRef>
          </c:val>
        </c:ser>
        <c:ser>
          <c:idx val="8"/>
          <c:order val="8"/>
          <c:tx>
            <c:strRef>
              <c:f>Relevé!$B$60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Relevé!$C$60:$N$60</c:f>
              <c:numCache>
                <c:ptCount val="12"/>
                <c:pt idx="0">
                  <c:v>402</c:v>
                </c:pt>
                <c:pt idx="1">
                  <c:v>245</c:v>
                </c:pt>
                <c:pt idx="2">
                  <c:v>479</c:v>
                </c:pt>
                <c:pt idx="3">
                  <c:v>530</c:v>
                </c:pt>
                <c:pt idx="4">
                  <c:v>650</c:v>
                </c:pt>
                <c:pt idx="5">
                  <c:v>829</c:v>
                </c:pt>
                <c:pt idx="6">
                  <c:v>739</c:v>
                </c:pt>
                <c:pt idx="7">
                  <c:v>588</c:v>
                </c:pt>
                <c:pt idx="8">
                  <c:v>454</c:v>
                </c:pt>
                <c:pt idx="9">
                  <c:v>299</c:v>
                </c:pt>
                <c:pt idx="10">
                  <c:v>441</c:v>
                </c:pt>
                <c:pt idx="11">
                  <c:v>310</c:v>
                </c:pt>
              </c:numCache>
            </c:numRef>
          </c:val>
        </c:ser>
        <c:ser>
          <c:idx val="9"/>
          <c:order val="9"/>
          <c:tx>
            <c:strRef>
              <c:f>Relevé!$B$67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Relevé!$C$67:$N$67</c:f>
              <c:numCache>
                <c:ptCount val="12"/>
                <c:pt idx="0">
                  <c:v>272</c:v>
                </c:pt>
                <c:pt idx="1">
                  <c:v>479</c:v>
                </c:pt>
                <c:pt idx="2">
                  <c:v>746</c:v>
                </c:pt>
                <c:pt idx="3">
                  <c:v>1163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Relevé!$B$74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Relevé!$C$74:$N$74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Relevé!$B$81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Relevé!$C$81:$N$81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Relevé!$B$88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Relevé!$C$88:$N$88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9170404"/>
        <c:axId val="15424773"/>
      </c:barChart>
      <c:catAx>
        <c:axId val="9170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424773"/>
        <c:crosses val="autoZero"/>
        <c:auto val="1"/>
        <c:lblOffset val="100"/>
        <c:noMultiLvlLbl val="0"/>
      </c:catAx>
      <c:valAx>
        <c:axId val="1542477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170404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078"/>
          <c:w val="0.07225"/>
          <c:h val="0.83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cons. Gaz &amp; Prod. Solaire
</a:t>
            </a:r>
          </a:p>
        </c:rich>
      </c:tx>
      <c:layout>
        <c:manualLayout>
          <c:xMode val="factor"/>
          <c:yMode val="factor"/>
          <c:x val="0.01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49"/>
          <c:w val="0.9822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Relevé!$A$7</c:f>
              <c:strCache>
                <c:ptCount val="1"/>
                <c:pt idx="0">
                  <c:v>Cons. Gaz en kWh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(Relevé!$B$7,Relevé!$B$14,Relevé!$B$21,Relevé!$B$28,Relevé!$B$35,Relevé!$B$42,Relevé!$B$49,Relevé!$B$56,Relevé!$B$63,Relevé!$B$70,Relevé!$B$77,Relevé!$B$84,Relevé!$B$91)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(Relevé!$O$7,Relevé!$O$14,Relevé!$O$21,Relevé!$O$28,Relevé!$O$35,Relevé!$O$42,Relevé!$O$49,Relevé!$O$56,Relevé!$O$63,Relevé!$O$70,Relevé!$O$77,Relevé!$O$84,Relevé!$O$91)</c:f>
              <c:numCache>
                <c:ptCount val="13"/>
                <c:pt idx="0">
                  <c:v>5366.4</c:v>
                </c:pt>
                <c:pt idx="1">
                  <c:v>11310.719999999998</c:v>
                </c:pt>
                <c:pt idx="2">
                  <c:v>7936.080000000002</c:v>
                </c:pt>
                <c:pt idx="3">
                  <c:v>11816.4</c:v>
                </c:pt>
                <c:pt idx="4">
                  <c:v>11705.666400000006</c:v>
                </c:pt>
                <c:pt idx="5">
                  <c:v>10575.213599999997</c:v>
                </c:pt>
                <c:pt idx="6">
                  <c:v>11929.920000000002</c:v>
                </c:pt>
                <c:pt idx="7">
                  <c:v>10092.96</c:v>
                </c:pt>
                <c:pt idx="8">
                  <c:v>11806.079999999998</c:v>
                </c:pt>
                <c:pt idx="9">
                  <c:v>4571.76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Relevé!$A$4</c:f>
              <c:strCache>
                <c:ptCount val="1"/>
                <c:pt idx="0">
                  <c:v>Prod. Solaire en kWh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(Relevé!$B$7,Relevé!$B$14,Relevé!$B$21,Relevé!$B$28,Relevé!$B$35,Relevé!$B$42,Relevé!$B$49,Relevé!$B$56,Relevé!$B$63,Relevé!$B$70,Relevé!$B$77,Relevé!$B$84,Relevé!$B$91)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(Relevé!$O$4,Relevé!$O$11,Relevé!$O$18,Relevé!$O$25,Relevé!$O$32,Relevé!$O$39,Relevé!$O$46,Relevé!$O$53,Relevé!$O$60,Relevé!$O$67,Relevé!$O$74,Relevé!$O$81,Relevé!$O$88)</c:f>
              <c:numCache>
                <c:ptCount val="13"/>
                <c:pt idx="0">
                  <c:v>1244</c:v>
                </c:pt>
                <c:pt idx="1">
                  <c:v>6711</c:v>
                </c:pt>
                <c:pt idx="2">
                  <c:v>7380</c:v>
                </c:pt>
                <c:pt idx="3">
                  <c:v>6460</c:v>
                </c:pt>
                <c:pt idx="4">
                  <c:v>6450</c:v>
                </c:pt>
                <c:pt idx="5">
                  <c:v>8442</c:v>
                </c:pt>
                <c:pt idx="6">
                  <c:v>6366</c:v>
                </c:pt>
                <c:pt idx="7">
                  <c:v>7141</c:v>
                </c:pt>
                <c:pt idx="8">
                  <c:v>5966</c:v>
                </c:pt>
                <c:pt idx="9">
                  <c:v>2660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605230"/>
        <c:axId val="41447071"/>
      </c:barChart>
      <c:catAx>
        <c:axId val="46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1447071"/>
        <c:crosses val="autoZero"/>
        <c:auto val="1"/>
        <c:lblOffset val="100"/>
        <c:noMultiLvlLbl val="0"/>
      </c:catAx>
      <c:valAx>
        <c:axId val="41447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605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"/>
          <c:y val="0.92275"/>
          <c:w val="0.83725"/>
          <c:h val="0.0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Besoins mensuel en KW</a:t>
            </a:r>
          </a:p>
        </c:rich>
      </c:tx>
      <c:layout>
        <c:manualLayout>
          <c:xMode val="factor"/>
          <c:yMode val="factor"/>
          <c:x val="-0.004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555"/>
          <c:w val="0.908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Relevé!$C$8:$N$8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557</c:v>
                </c:pt>
                <c:pt idx="10">
                  <c:v>2849.84</c:v>
                </c:pt>
                <c:pt idx="11">
                  <c:v>3203.56</c:v>
                </c:pt>
              </c:numCache>
            </c:numRef>
          </c:val>
        </c:ser>
        <c:ser>
          <c:idx val="1"/>
          <c:order val="1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Relevé!$C$15:$N$15</c:f>
              <c:numCache>
                <c:ptCount val="12"/>
                <c:pt idx="0">
                  <c:v>2458.6</c:v>
                </c:pt>
                <c:pt idx="1">
                  <c:v>3043.7200000000003</c:v>
                </c:pt>
                <c:pt idx="2">
                  <c:v>1804.3223999999993</c:v>
                </c:pt>
                <c:pt idx="3">
                  <c:v>1299.6288000000015</c:v>
                </c:pt>
                <c:pt idx="4">
                  <c:v>790.7639999999981</c:v>
                </c:pt>
                <c:pt idx="5">
                  <c:v>741.0488000000015</c:v>
                </c:pt>
                <c:pt idx="6">
                  <c:v>941.3655999999993</c:v>
                </c:pt>
                <c:pt idx="7">
                  <c:v>593.38</c:v>
                </c:pt>
                <c:pt idx="8">
                  <c:v>700.9168000000001</c:v>
                </c:pt>
                <c:pt idx="9">
                  <c:v>784.3352000000014</c:v>
                </c:pt>
                <c:pt idx="10">
                  <c:v>2272.7991999999995</c:v>
                </c:pt>
                <c:pt idx="11">
                  <c:v>2590.8391999999994</c:v>
                </c:pt>
              </c:numCache>
            </c:numRef>
          </c:val>
        </c:ser>
        <c:ser>
          <c:idx val="2"/>
          <c:order val="2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Relevé!$C$22:$N$22</c:f>
              <c:numCache>
                <c:ptCount val="12"/>
                <c:pt idx="0">
                  <c:v>2456.0416000000014</c:v>
                </c:pt>
                <c:pt idx="1">
                  <c:v>2017.0679999999986</c:v>
                </c:pt>
                <c:pt idx="2">
                  <c:v>1262.0472000000004</c:v>
                </c:pt>
                <c:pt idx="3">
                  <c:v>983.131999999999</c:v>
                </c:pt>
                <c:pt idx="4">
                  <c:v>783.4080000000009</c:v>
                </c:pt>
                <c:pt idx="5">
                  <c:v>901.5472000000004</c:v>
                </c:pt>
                <c:pt idx="6">
                  <c:v>717.5327999999996</c:v>
                </c:pt>
                <c:pt idx="7">
                  <c:v>694.1063999999998</c:v>
                </c:pt>
                <c:pt idx="8">
                  <c:v>772.8032</c:v>
                </c:pt>
                <c:pt idx="9">
                  <c:v>656.6655999999992</c:v>
                </c:pt>
                <c:pt idx="10">
                  <c:v>1658.5432000000023</c:v>
                </c:pt>
                <c:pt idx="11">
                  <c:v>2413.1847999999986</c:v>
                </c:pt>
              </c:numCache>
            </c:numRef>
          </c:val>
        </c:ser>
        <c:ser>
          <c:idx val="3"/>
          <c:order val="3"/>
          <c:tx>
            <c:v>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Relevé!$C$29:$N$29</c:f>
              <c:numCache>
                <c:ptCount val="12"/>
                <c:pt idx="0">
                  <c:v>2531.4288000000015</c:v>
                </c:pt>
                <c:pt idx="1">
                  <c:v>2313.9711999999986</c:v>
                </c:pt>
                <c:pt idx="2">
                  <c:v>1920.3655999999994</c:v>
                </c:pt>
                <c:pt idx="3">
                  <c:v>1615.3311999999985</c:v>
                </c:pt>
                <c:pt idx="4">
                  <c:v>888.0232000000022</c:v>
                </c:pt>
                <c:pt idx="5">
                  <c:v>836.8639999999981</c:v>
                </c:pt>
                <c:pt idx="6">
                  <c:v>738.657600000003</c:v>
                </c:pt>
                <c:pt idx="7">
                  <c:v>711.4944000000007</c:v>
                </c:pt>
                <c:pt idx="8">
                  <c:v>599.5575999999983</c:v>
                </c:pt>
                <c:pt idx="9">
                  <c:v>736.0663999999998</c:v>
                </c:pt>
                <c:pt idx="10">
                  <c:v>2396.88</c:v>
                </c:pt>
                <c:pt idx="11">
                  <c:v>2987.76</c:v>
                </c:pt>
              </c:numCache>
            </c:numRef>
          </c:val>
        </c:ser>
        <c:ser>
          <c:idx val="4"/>
          <c:order val="4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Relevé!$C$36:$N$36</c:f>
              <c:numCache>
                <c:ptCount val="12"/>
                <c:pt idx="0">
                  <c:v>2946.28</c:v>
                </c:pt>
                <c:pt idx="1">
                  <c:v>1975.44</c:v>
                </c:pt>
                <c:pt idx="2">
                  <c:v>1732.2424000000017</c:v>
                </c:pt>
                <c:pt idx="3">
                  <c:v>1269.2391999999995</c:v>
                </c:pt>
                <c:pt idx="4">
                  <c:v>1020.0935999999955</c:v>
                </c:pt>
                <c:pt idx="5">
                  <c:v>762.617600000003</c:v>
                </c:pt>
                <c:pt idx="6">
                  <c:v>624.3695999999974</c:v>
                </c:pt>
                <c:pt idx="7">
                  <c:v>745.4336000000048</c:v>
                </c:pt>
                <c:pt idx="8">
                  <c:v>909.4472000000004</c:v>
                </c:pt>
                <c:pt idx="9">
                  <c:v>1171.756000000002</c:v>
                </c:pt>
                <c:pt idx="10">
                  <c:v>2170.7927999999997</c:v>
                </c:pt>
                <c:pt idx="11">
                  <c:v>2827.954400000001</c:v>
                </c:pt>
              </c:numCache>
            </c:numRef>
          </c:val>
        </c:ser>
        <c:ser>
          <c:idx val="5"/>
          <c:order val="5"/>
          <c:tx>
            <c:v>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Relevé!$C$43:$N$43</c:f>
              <c:numCache>
                <c:ptCount val="12"/>
                <c:pt idx="0">
                  <c:v>3229.6935999999955</c:v>
                </c:pt>
                <c:pt idx="1">
                  <c:v>2577.4</c:v>
                </c:pt>
                <c:pt idx="2">
                  <c:v>1541.8464000000045</c:v>
                </c:pt>
                <c:pt idx="3">
                  <c:v>1089.9375999999936</c:v>
                </c:pt>
                <c:pt idx="4">
                  <c:v>1080.3944000000008</c:v>
                </c:pt>
                <c:pt idx="5">
                  <c:v>1012.8216000000011</c:v>
                </c:pt>
                <c:pt idx="6">
                  <c:v>847.8</c:v>
                </c:pt>
                <c:pt idx="7">
                  <c:v>728.8072000000004</c:v>
                </c:pt>
                <c:pt idx="8">
                  <c:v>816.817600000003</c:v>
                </c:pt>
                <c:pt idx="9">
                  <c:v>1422.1351999999965</c:v>
                </c:pt>
                <c:pt idx="10">
                  <c:v>2082.48</c:v>
                </c:pt>
                <c:pt idx="11">
                  <c:v>2587.08</c:v>
                </c:pt>
              </c:numCache>
            </c:numRef>
          </c:val>
        </c:ser>
        <c:ser>
          <c:idx val="6"/>
          <c:order val="6"/>
          <c:tx>
            <c:v>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Relevé!$C$50:$N$50</c:f>
              <c:numCache>
                <c:ptCount val="12"/>
                <c:pt idx="0">
                  <c:v>2756.28</c:v>
                </c:pt>
                <c:pt idx="1">
                  <c:v>2193.678399999999</c:v>
                </c:pt>
                <c:pt idx="2">
                  <c:v>2348.2016000000012</c:v>
                </c:pt>
                <c:pt idx="3">
                  <c:v>1144.961600000001</c:v>
                </c:pt>
                <c:pt idx="4">
                  <c:v>878.598399999999</c:v>
                </c:pt>
                <c:pt idx="5">
                  <c:v>794.0560000000019</c:v>
                </c:pt>
                <c:pt idx="6">
                  <c:v>770.9104000000026</c:v>
                </c:pt>
                <c:pt idx="7">
                  <c:v>647.2735999999954</c:v>
                </c:pt>
                <c:pt idx="8">
                  <c:v>638.64</c:v>
                </c:pt>
                <c:pt idx="9">
                  <c:v>903.36</c:v>
                </c:pt>
                <c:pt idx="10">
                  <c:v>2042.76</c:v>
                </c:pt>
                <c:pt idx="11">
                  <c:v>3177.2000000000003</c:v>
                </c:pt>
              </c:numCache>
            </c:numRef>
          </c:val>
        </c:ser>
        <c:ser>
          <c:idx val="7"/>
          <c:order val="7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Relevé!$C$57:$N$57</c:f>
              <c:numCache>
                <c:ptCount val="12"/>
                <c:pt idx="0">
                  <c:v>1970.6000000000001</c:v>
                </c:pt>
                <c:pt idx="1">
                  <c:v>3392.52</c:v>
                </c:pt>
                <c:pt idx="2">
                  <c:v>1712.3600000000001</c:v>
                </c:pt>
                <c:pt idx="3">
                  <c:v>958.52</c:v>
                </c:pt>
                <c:pt idx="4">
                  <c:v>665.8</c:v>
                </c:pt>
                <c:pt idx="5">
                  <c:v>860.32</c:v>
                </c:pt>
                <c:pt idx="6">
                  <c:v>750.32</c:v>
                </c:pt>
                <c:pt idx="7">
                  <c:v>579.32</c:v>
                </c:pt>
                <c:pt idx="8">
                  <c:v>627.28</c:v>
                </c:pt>
                <c:pt idx="9">
                  <c:v>662.96</c:v>
                </c:pt>
                <c:pt idx="10">
                  <c:v>1867.16</c:v>
                </c:pt>
                <c:pt idx="11">
                  <c:v>3186.8</c:v>
                </c:pt>
              </c:numCache>
            </c:numRef>
          </c:val>
        </c:ser>
        <c:ser>
          <c:idx val="8"/>
          <c:order val="8"/>
          <c:tx>
            <c:strRef>
              <c:f>Relevé!$B$64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Relevé!$C$64:$N$64</c:f>
              <c:numCache>
                <c:ptCount val="12"/>
                <c:pt idx="0">
                  <c:v>3074.88</c:v>
                </c:pt>
                <c:pt idx="1">
                  <c:v>3021.08</c:v>
                </c:pt>
                <c:pt idx="2">
                  <c:v>2739.08</c:v>
                </c:pt>
                <c:pt idx="3">
                  <c:v>1066.6399999999999</c:v>
                </c:pt>
                <c:pt idx="4">
                  <c:v>670.64</c:v>
                </c:pt>
                <c:pt idx="5">
                  <c:v>859.96</c:v>
                </c:pt>
                <c:pt idx="6">
                  <c:v>749.32</c:v>
                </c:pt>
                <c:pt idx="7">
                  <c:v>619.9920000000037</c:v>
                </c:pt>
                <c:pt idx="8">
                  <c:v>481.8639999999887</c:v>
                </c:pt>
                <c:pt idx="9">
                  <c:v>346.47200000000373</c:v>
                </c:pt>
                <c:pt idx="10">
                  <c:v>1644.3120000000038</c:v>
                </c:pt>
                <c:pt idx="11">
                  <c:v>2497.84</c:v>
                </c:pt>
              </c:numCache>
            </c:numRef>
          </c:val>
        </c:ser>
        <c:ser>
          <c:idx val="9"/>
          <c:order val="9"/>
          <c:tx>
            <c:strRef>
              <c:f>Relevé!$B$71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Relevé!$C$71:$N$71</c:f>
              <c:numCache>
                <c:ptCount val="12"/>
                <c:pt idx="0">
                  <c:v>2284.4</c:v>
                </c:pt>
                <c:pt idx="1">
                  <c:v>1903.16</c:v>
                </c:pt>
                <c:pt idx="2">
                  <c:v>1850.24</c:v>
                </c:pt>
                <c:pt idx="3">
                  <c:v>1193.96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Relevé!$B$78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Relevé!$C$78:$N$78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1"/>
          <c:order val="11"/>
          <c:tx>
            <c:strRef>
              <c:f>Relevé!$B$85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Relevé!$C$85:$N$85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12"/>
          <c:tx>
            <c:strRef>
              <c:f>Relevé!$B$92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Relevé!$C$92:$N$92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479320"/>
        <c:axId val="1769561"/>
      </c:barChart>
      <c:catAx>
        <c:axId val="3747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Mois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69561"/>
        <c:crosses val="autoZero"/>
        <c:auto val="1"/>
        <c:lblOffset val="100"/>
        <c:noMultiLvlLbl val="0"/>
      </c:catAx>
      <c:valAx>
        <c:axId val="1769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7479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25"/>
          <c:y val="0.19925"/>
          <c:w val="0.0675"/>
          <c:h val="0.743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676275</xdr:colOff>
      <xdr:row>36</xdr:row>
      <xdr:rowOff>104775</xdr:rowOff>
    </xdr:to>
    <xdr:graphicFrame>
      <xdr:nvGraphicFramePr>
        <xdr:cNvPr id="1" name="Chart 3"/>
        <xdr:cNvGraphicFramePr/>
      </xdr:nvGraphicFramePr>
      <xdr:xfrm>
        <a:off x="0" y="0"/>
        <a:ext cx="9820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12</xdr:col>
      <xdr:colOff>161925</xdr:colOff>
      <xdr:row>34</xdr:row>
      <xdr:rowOff>47625</xdr:rowOff>
    </xdr:to>
    <xdr:graphicFrame>
      <xdr:nvGraphicFramePr>
        <xdr:cNvPr id="1" name="Chart 2"/>
        <xdr:cNvGraphicFramePr/>
      </xdr:nvGraphicFramePr>
      <xdr:xfrm flipH="1">
        <a:off x="38100" y="38100"/>
        <a:ext cx="926782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12</xdr:col>
      <xdr:colOff>171450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57150" y="0"/>
        <a:ext cx="92583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zoomScale="89" zoomScaleNormal="89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7" sqref="C17"/>
    </sheetView>
  </sheetViews>
  <sheetFormatPr defaultColWidth="11.421875" defaultRowHeight="12.75"/>
  <cols>
    <col min="1" max="1" width="19.28125" style="1" bestFit="1" customWidth="1"/>
    <col min="2" max="2" width="5.57421875" style="1" bestFit="1" customWidth="1"/>
    <col min="3" max="3" width="7.57421875" style="1" bestFit="1" customWidth="1"/>
    <col min="4" max="4" width="6.57421875" style="1" bestFit="1" customWidth="1"/>
    <col min="5" max="5" width="7.28125" style="1" bestFit="1" customWidth="1"/>
    <col min="6" max="6" width="6.7109375" style="1" bestFit="1" customWidth="1"/>
    <col min="7" max="7" width="6.140625" style="1" bestFit="1" customWidth="1"/>
    <col min="8" max="8" width="6.421875" style="1" bestFit="1" customWidth="1"/>
    <col min="9" max="9" width="6.28125" style="1" bestFit="1" customWidth="1"/>
    <col min="10" max="10" width="6.8515625" style="1" bestFit="1" customWidth="1"/>
    <col min="11" max="11" width="7.421875" style="1" bestFit="1" customWidth="1"/>
    <col min="12" max="12" width="6.140625" style="1" bestFit="1" customWidth="1"/>
    <col min="13" max="14" width="6.8515625" style="1" bestFit="1" customWidth="1"/>
    <col min="15" max="15" width="7.8515625" style="0" bestFit="1" customWidth="1"/>
    <col min="16" max="16" width="8.421875" style="9" bestFit="1" customWidth="1"/>
    <col min="17" max="17" width="10.28125" style="38" bestFit="1" customWidth="1"/>
    <col min="18" max="16384" width="6.7109375" style="9" customWidth="1"/>
  </cols>
  <sheetData>
    <row r="1" spans="1:17" s="4" customFormat="1" ht="15.75" thickBot="1">
      <c r="A1" s="45" t="s">
        <v>12</v>
      </c>
      <c r="B1" s="46"/>
      <c r="C1" s="29" t="s">
        <v>9</v>
      </c>
      <c r="D1" s="29" t="s">
        <v>10</v>
      </c>
      <c r="E1" s="29" t="s">
        <v>0</v>
      </c>
      <c r="F1" s="29" t="s">
        <v>1</v>
      </c>
      <c r="G1" s="29" t="s">
        <v>2</v>
      </c>
      <c r="H1" s="29" t="s">
        <v>3</v>
      </c>
      <c r="I1" s="29" t="s">
        <v>11</v>
      </c>
      <c r="J1" s="29" t="s">
        <v>4</v>
      </c>
      <c r="K1" s="29" t="s">
        <v>6</v>
      </c>
      <c r="L1" s="29" t="s">
        <v>5</v>
      </c>
      <c r="M1" s="29" t="s">
        <v>7</v>
      </c>
      <c r="N1" s="29" t="s">
        <v>8</v>
      </c>
      <c r="O1" s="30" t="s">
        <v>13</v>
      </c>
      <c r="P1" s="24" t="s">
        <v>17</v>
      </c>
      <c r="Q1" s="37" t="s">
        <v>19</v>
      </c>
    </row>
    <row r="2" spans="2:17" s="4" customFormat="1" ht="15.75" thickBot="1">
      <c r="B2" s="29" t="s">
        <v>16</v>
      </c>
      <c r="O2" s="5"/>
      <c r="P2" s="24"/>
      <c r="Q2" s="37"/>
    </row>
    <row r="3" spans="1:16" ht="12.75" customHeight="1">
      <c r="A3" s="2" t="s">
        <v>20</v>
      </c>
      <c r="B3" s="41">
        <v>1998</v>
      </c>
      <c r="C3" s="35"/>
      <c r="D3" s="2"/>
      <c r="E3" s="2"/>
      <c r="F3" s="2"/>
      <c r="G3" s="2"/>
      <c r="H3" s="2"/>
      <c r="I3" s="2"/>
      <c r="J3" s="2"/>
      <c r="K3" s="2">
        <v>0</v>
      </c>
      <c r="L3" s="2">
        <v>557</v>
      </c>
      <c r="M3" s="2">
        <v>961</v>
      </c>
      <c r="N3" s="16">
        <v>1244</v>
      </c>
      <c r="O3" s="21"/>
      <c r="P3" s="11"/>
    </row>
    <row r="4" spans="1:17" s="10" customFormat="1" ht="12.75">
      <c r="A4" s="6" t="s">
        <v>21</v>
      </c>
      <c r="B4" s="41">
        <f>B3</f>
        <v>1998</v>
      </c>
      <c r="C4" s="31">
        <f>C3-0</f>
        <v>0</v>
      </c>
      <c r="D4" s="6">
        <f aca="true" t="shared" si="0" ref="D4:N4">D3-C3</f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K4" s="6">
        <f t="shared" si="0"/>
        <v>0</v>
      </c>
      <c r="L4" s="6">
        <f t="shared" si="0"/>
        <v>557</v>
      </c>
      <c r="M4" s="6">
        <f t="shared" si="0"/>
        <v>404</v>
      </c>
      <c r="N4" s="17">
        <f t="shared" si="0"/>
        <v>283</v>
      </c>
      <c r="O4" s="22">
        <f>SUM(C4:N4)</f>
        <v>1244</v>
      </c>
      <c r="P4" s="12"/>
      <c r="Q4" s="38"/>
    </row>
    <row r="5" spans="1:16" ht="12.75">
      <c r="A5" s="3" t="s">
        <v>14</v>
      </c>
      <c r="B5" s="41">
        <f>B4</f>
        <v>1998</v>
      </c>
      <c r="C5" s="32"/>
      <c r="D5" s="3"/>
      <c r="E5" s="3"/>
      <c r="F5" s="3"/>
      <c r="G5" s="3"/>
      <c r="H5" s="3"/>
      <c r="I5" s="3"/>
      <c r="J5" s="3"/>
      <c r="K5" s="3"/>
      <c r="L5" s="3"/>
      <c r="M5" s="3">
        <v>237</v>
      </c>
      <c r="N5" s="13">
        <v>520</v>
      </c>
      <c r="O5" s="18">
        <f>N5-C5</f>
        <v>520</v>
      </c>
      <c r="P5" s="11"/>
    </row>
    <row r="6" spans="1:16" ht="12.75">
      <c r="A6" s="3" t="s">
        <v>15</v>
      </c>
      <c r="B6" s="41">
        <f>B5</f>
        <v>1998</v>
      </c>
      <c r="C6" s="32">
        <f>C5-0</f>
        <v>0</v>
      </c>
      <c r="D6" s="3">
        <f aca="true" t="shared" si="1" ref="D6:N6">D5-C5</f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3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3">
        <f t="shared" si="1"/>
        <v>0</v>
      </c>
      <c r="M6" s="3">
        <f t="shared" si="1"/>
        <v>237</v>
      </c>
      <c r="N6" s="13">
        <f t="shared" si="1"/>
        <v>283</v>
      </c>
      <c r="O6" s="18">
        <f>SUM(C6:N6)</f>
        <v>520</v>
      </c>
      <c r="P6" s="11"/>
    </row>
    <row r="7" spans="1:17" s="10" customFormat="1" ht="12.75">
      <c r="A7" s="7" t="s">
        <v>22</v>
      </c>
      <c r="B7" s="41">
        <f>B6</f>
        <v>1998</v>
      </c>
      <c r="C7" s="33">
        <f aca="true" t="shared" si="2" ref="C7:K7">C6*10.32</f>
        <v>0</v>
      </c>
      <c r="D7" s="7">
        <f t="shared" si="2"/>
        <v>0</v>
      </c>
      <c r="E7" s="7">
        <f t="shared" si="2"/>
        <v>0</v>
      </c>
      <c r="F7" s="7">
        <f t="shared" si="2"/>
        <v>0</v>
      </c>
      <c r="G7" s="7">
        <f t="shared" si="2"/>
        <v>0</v>
      </c>
      <c r="H7" s="7">
        <f t="shared" si="2"/>
        <v>0</v>
      </c>
      <c r="I7" s="7">
        <f t="shared" si="2"/>
        <v>0</v>
      </c>
      <c r="J7" s="7">
        <f t="shared" si="2"/>
        <v>0</v>
      </c>
      <c r="K7" s="7">
        <f t="shared" si="2"/>
        <v>0</v>
      </c>
      <c r="L7" s="7">
        <f>L6*10.32</f>
        <v>0</v>
      </c>
      <c r="M7" s="7">
        <f>M6*10.32</f>
        <v>2445.84</v>
      </c>
      <c r="N7" s="14">
        <f>N6*10.32</f>
        <v>2920.56</v>
      </c>
      <c r="O7" s="19">
        <f>SUM(C7:N7)</f>
        <v>5366.4</v>
      </c>
      <c r="P7" s="12"/>
      <c r="Q7" s="38"/>
    </row>
    <row r="8" spans="1:16" ht="13.5" thickBot="1">
      <c r="A8" s="8" t="s">
        <v>23</v>
      </c>
      <c r="B8" s="41">
        <f>B7</f>
        <v>1998</v>
      </c>
      <c r="C8" s="34">
        <f>C4+C7</f>
        <v>0</v>
      </c>
      <c r="D8" s="8">
        <f aca="true" t="shared" si="3" ref="D8:N8">D4+D7</f>
        <v>0</v>
      </c>
      <c r="E8" s="8">
        <f t="shared" si="3"/>
        <v>0</v>
      </c>
      <c r="F8" s="8">
        <f t="shared" si="3"/>
        <v>0</v>
      </c>
      <c r="G8" s="8">
        <f t="shared" si="3"/>
        <v>0</v>
      </c>
      <c r="H8" s="8">
        <f t="shared" si="3"/>
        <v>0</v>
      </c>
      <c r="I8" s="8">
        <f t="shared" si="3"/>
        <v>0</v>
      </c>
      <c r="J8" s="8">
        <f t="shared" si="3"/>
        <v>0</v>
      </c>
      <c r="K8" s="8">
        <f t="shared" si="3"/>
        <v>0</v>
      </c>
      <c r="L8" s="8">
        <f t="shared" si="3"/>
        <v>557</v>
      </c>
      <c r="M8" s="8">
        <f t="shared" si="3"/>
        <v>2849.84</v>
      </c>
      <c r="N8" s="15">
        <f t="shared" si="3"/>
        <v>3203.56</v>
      </c>
      <c r="O8" s="20"/>
      <c r="P8" s="11"/>
    </row>
    <row r="9" spans="1:15" ht="13.5" thickBot="1">
      <c r="A9" s="27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6" ht="13.5" customHeight="1">
      <c r="A10" s="2" t="s">
        <v>20</v>
      </c>
      <c r="B10" s="44">
        <f>B3+1</f>
        <v>1999</v>
      </c>
      <c r="C10" s="35">
        <v>1587</v>
      </c>
      <c r="D10" s="2">
        <v>1834</v>
      </c>
      <c r="E10" s="2">
        <v>2554</v>
      </c>
      <c r="F10" s="2">
        <v>3298</v>
      </c>
      <c r="G10" s="2">
        <v>4048</v>
      </c>
      <c r="H10" s="2">
        <v>4752</v>
      </c>
      <c r="I10" s="2">
        <v>5659</v>
      </c>
      <c r="J10" s="2">
        <v>6224</v>
      </c>
      <c r="K10" s="2">
        <v>6876</v>
      </c>
      <c r="L10" s="2">
        <v>7427</v>
      </c>
      <c r="M10" s="2">
        <v>7710</v>
      </c>
      <c r="N10" s="16">
        <v>7955</v>
      </c>
      <c r="O10" s="21"/>
      <c r="P10" s="11"/>
    </row>
    <row r="11" spans="1:17" s="10" customFormat="1" ht="12.75">
      <c r="A11" s="6" t="s">
        <v>21</v>
      </c>
      <c r="B11" s="41">
        <f>B10</f>
        <v>1999</v>
      </c>
      <c r="C11" s="31">
        <f>C10-N3</f>
        <v>343</v>
      </c>
      <c r="D11" s="6">
        <f aca="true" t="shared" si="4" ref="D11:N11">IF(D10-C10&gt;0,D10-C10,0)</f>
        <v>247</v>
      </c>
      <c r="E11" s="6">
        <f t="shared" si="4"/>
        <v>720</v>
      </c>
      <c r="F11" s="6">
        <f t="shared" si="4"/>
        <v>744</v>
      </c>
      <c r="G11" s="6">
        <f t="shared" si="4"/>
        <v>750</v>
      </c>
      <c r="H11" s="6">
        <f t="shared" si="4"/>
        <v>704</v>
      </c>
      <c r="I11" s="6">
        <f t="shared" si="4"/>
        <v>907</v>
      </c>
      <c r="J11" s="6">
        <f t="shared" si="4"/>
        <v>565</v>
      </c>
      <c r="K11" s="6">
        <f t="shared" si="4"/>
        <v>652</v>
      </c>
      <c r="L11" s="6">
        <f t="shared" si="4"/>
        <v>551</v>
      </c>
      <c r="M11" s="6">
        <f t="shared" si="4"/>
        <v>283</v>
      </c>
      <c r="N11" s="17">
        <f t="shared" si="4"/>
        <v>245</v>
      </c>
      <c r="O11" s="22">
        <f>SUM(C11:N11)</f>
        <v>6711</v>
      </c>
      <c r="P11" s="25">
        <f>O4+O11</f>
        <v>7955</v>
      </c>
      <c r="Q11" s="39">
        <f>O11</f>
        <v>6711</v>
      </c>
    </row>
    <row r="12" spans="1:16" ht="12.75">
      <c r="A12" s="3" t="s">
        <v>14</v>
      </c>
      <c r="B12" s="41">
        <f>B11</f>
        <v>1999</v>
      </c>
      <c r="C12" s="32">
        <v>725</v>
      </c>
      <c r="D12" s="3">
        <v>996</v>
      </c>
      <c r="E12" s="3">
        <v>1101.07</v>
      </c>
      <c r="F12" s="3">
        <v>1154.91</v>
      </c>
      <c r="G12" s="3">
        <v>1158.86</v>
      </c>
      <c r="H12" s="3">
        <v>1162.45</v>
      </c>
      <c r="I12" s="3">
        <v>1165.78</v>
      </c>
      <c r="J12" s="3">
        <v>1168.53</v>
      </c>
      <c r="K12" s="3">
        <v>1173.27</v>
      </c>
      <c r="L12" s="3">
        <v>1195.88</v>
      </c>
      <c r="M12" s="3">
        <v>1388.69</v>
      </c>
      <c r="N12" s="13">
        <v>1616</v>
      </c>
      <c r="O12" s="18">
        <f>N12-N5</f>
        <v>1096</v>
      </c>
      <c r="P12" s="11"/>
    </row>
    <row r="13" spans="1:16" ht="12.75">
      <c r="A13" s="3" t="s">
        <v>15</v>
      </c>
      <c r="B13" s="41">
        <f>B12</f>
        <v>1999</v>
      </c>
      <c r="C13" s="32">
        <f>C12-N5</f>
        <v>205</v>
      </c>
      <c r="D13" s="3">
        <f aca="true" t="shared" si="5" ref="D13:M13">D12-C12</f>
        <v>271</v>
      </c>
      <c r="E13" s="3">
        <f t="shared" si="5"/>
        <v>105.06999999999994</v>
      </c>
      <c r="F13" s="3">
        <f t="shared" si="5"/>
        <v>53.840000000000146</v>
      </c>
      <c r="G13" s="3">
        <f t="shared" si="5"/>
        <v>3.949999999999818</v>
      </c>
      <c r="H13" s="3">
        <f t="shared" si="5"/>
        <v>3.5900000000001455</v>
      </c>
      <c r="I13" s="3">
        <f t="shared" si="5"/>
        <v>3.3299999999999272</v>
      </c>
      <c r="J13" s="3">
        <f t="shared" si="5"/>
        <v>2.75</v>
      </c>
      <c r="K13" s="3">
        <f t="shared" si="5"/>
        <v>4.740000000000009</v>
      </c>
      <c r="L13" s="3">
        <f t="shared" si="5"/>
        <v>22.610000000000127</v>
      </c>
      <c r="M13" s="3">
        <f t="shared" si="5"/>
        <v>192.80999999999995</v>
      </c>
      <c r="N13" s="13">
        <f>N12-M12</f>
        <v>227.30999999999995</v>
      </c>
      <c r="O13" s="18">
        <f>SUM(C13:N13)</f>
        <v>1096</v>
      </c>
      <c r="P13" s="11"/>
    </row>
    <row r="14" spans="1:17" s="10" customFormat="1" ht="12.75">
      <c r="A14" s="7" t="s">
        <v>22</v>
      </c>
      <c r="B14" s="41">
        <f>B13</f>
        <v>1999</v>
      </c>
      <c r="C14" s="33">
        <f aca="true" t="shared" si="6" ref="C14:M14">C13*10.32</f>
        <v>2115.6</v>
      </c>
      <c r="D14" s="7">
        <f>D13*10.32</f>
        <v>2796.7200000000003</v>
      </c>
      <c r="E14" s="7">
        <f t="shared" si="6"/>
        <v>1084.3223999999993</v>
      </c>
      <c r="F14" s="7">
        <f t="shared" si="6"/>
        <v>555.6288000000015</v>
      </c>
      <c r="G14" s="7">
        <f t="shared" si="6"/>
        <v>40.76399999999813</v>
      </c>
      <c r="H14" s="7">
        <f t="shared" si="6"/>
        <v>37.048800000001506</v>
      </c>
      <c r="I14" s="7">
        <f t="shared" si="6"/>
        <v>34.36559999999925</v>
      </c>
      <c r="J14" s="7">
        <f t="shared" si="6"/>
        <v>28.380000000000003</v>
      </c>
      <c r="K14" s="7">
        <f t="shared" si="6"/>
        <v>48.916800000000094</v>
      </c>
      <c r="L14" s="7">
        <f>L13*10.32</f>
        <v>233.33520000000132</v>
      </c>
      <c r="M14" s="7">
        <f t="shared" si="6"/>
        <v>1989.7991999999995</v>
      </c>
      <c r="N14" s="14">
        <f>N13*10.32</f>
        <v>2345.8391999999994</v>
      </c>
      <c r="O14" s="19">
        <f>SUM(C14:N14)</f>
        <v>11310.719999999998</v>
      </c>
      <c r="P14" s="26">
        <f>O7+O14</f>
        <v>16677.119999999995</v>
      </c>
      <c r="Q14" s="40">
        <f>O14</f>
        <v>11310.719999999998</v>
      </c>
    </row>
    <row r="15" spans="1:16" ht="13.5" thickBot="1">
      <c r="A15" s="8" t="s">
        <v>23</v>
      </c>
      <c r="B15" s="42">
        <f>B14</f>
        <v>1999</v>
      </c>
      <c r="C15" s="34">
        <f>C11+C14</f>
        <v>2458.6</v>
      </c>
      <c r="D15" s="8">
        <f aca="true" t="shared" si="7" ref="D15:N15">D11+D14</f>
        <v>3043.7200000000003</v>
      </c>
      <c r="E15" s="8">
        <f t="shared" si="7"/>
        <v>1804.3223999999993</v>
      </c>
      <c r="F15" s="8">
        <f t="shared" si="7"/>
        <v>1299.6288000000015</v>
      </c>
      <c r="G15" s="8">
        <f t="shared" si="7"/>
        <v>790.7639999999981</v>
      </c>
      <c r="H15" s="8">
        <f t="shared" si="7"/>
        <v>741.0488000000015</v>
      </c>
      <c r="I15" s="8">
        <f t="shared" si="7"/>
        <v>941.3655999999993</v>
      </c>
      <c r="J15" s="8">
        <f t="shared" si="7"/>
        <v>593.38</v>
      </c>
      <c r="K15" s="8">
        <f t="shared" si="7"/>
        <v>700.9168000000001</v>
      </c>
      <c r="L15" s="8">
        <f t="shared" si="7"/>
        <v>784.3352000000014</v>
      </c>
      <c r="M15" s="8">
        <f t="shared" si="7"/>
        <v>2272.7991999999995</v>
      </c>
      <c r="N15" s="15">
        <f t="shared" si="7"/>
        <v>2590.8391999999994</v>
      </c>
      <c r="O15" s="23">
        <f>SUM(C15:N15)</f>
        <v>18021.72</v>
      </c>
      <c r="P15" s="11"/>
    </row>
    <row r="16" spans="1:15" ht="13.5" thickBot="1">
      <c r="A16" s="27"/>
      <c r="B16" s="3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6" ht="12.75" customHeight="1">
      <c r="A17" s="2" t="s">
        <v>20</v>
      </c>
      <c r="B17" s="44">
        <f>B10+1</f>
        <v>2000</v>
      </c>
      <c r="C17" s="35">
        <v>8307</v>
      </c>
      <c r="D17" s="2">
        <v>8790</v>
      </c>
      <c r="E17" s="2">
        <v>9699</v>
      </c>
      <c r="F17" s="2">
        <v>10565</v>
      </c>
      <c r="G17" s="2">
        <v>11303</v>
      </c>
      <c r="H17" s="2">
        <v>12174</v>
      </c>
      <c r="I17" s="2">
        <v>12855</v>
      </c>
      <c r="J17" s="2">
        <v>13536</v>
      </c>
      <c r="K17" s="2">
        <v>14270</v>
      </c>
      <c r="L17" s="2">
        <v>14802</v>
      </c>
      <c r="M17" s="2">
        <v>15124</v>
      </c>
      <c r="N17" s="16">
        <v>15335</v>
      </c>
      <c r="O17" s="21"/>
      <c r="P17" s="11"/>
    </row>
    <row r="18" spans="1:17" s="10" customFormat="1" ht="12.75">
      <c r="A18" s="6" t="s">
        <v>21</v>
      </c>
      <c r="B18" s="41">
        <f>B17</f>
        <v>2000</v>
      </c>
      <c r="C18" s="31">
        <f>IF(C17-N10&gt;0,C17-N10,0)</f>
        <v>352</v>
      </c>
      <c r="D18" s="6">
        <f aca="true" t="shared" si="8" ref="D18:N18">IF(D17-C17&gt;0,D17-C17,0)</f>
        <v>483</v>
      </c>
      <c r="E18" s="6">
        <f t="shared" si="8"/>
        <v>909</v>
      </c>
      <c r="F18" s="6">
        <f t="shared" si="8"/>
        <v>866</v>
      </c>
      <c r="G18" s="6">
        <f t="shared" si="8"/>
        <v>738</v>
      </c>
      <c r="H18" s="6">
        <f t="shared" si="8"/>
        <v>871</v>
      </c>
      <c r="I18" s="6">
        <f t="shared" si="8"/>
        <v>681</v>
      </c>
      <c r="J18" s="6">
        <f t="shared" si="8"/>
        <v>681</v>
      </c>
      <c r="K18" s="6">
        <f t="shared" si="8"/>
        <v>734</v>
      </c>
      <c r="L18" s="6">
        <f t="shared" si="8"/>
        <v>532</v>
      </c>
      <c r="M18" s="6">
        <f t="shared" si="8"/>
        <v>322</v>
      </c>
      <c r="N18" s="17">
        <f t="shared" si="8"/>
        <v>211</v>
      </c>
      <c r="O18" s="22">
        <f>SUM(C18:N18)</f>
        <v>7380</v>
      </c>
      <c r="P18" s="25">
        <f>P11+O18</f>
        <v>15335</v>
      </c>
      <c r="Q18" s="39">
        <f>(Q11+O18)/2</f>
        <v>7045.5</v>
      </c>
    </row>
    <row r="19" spans="1:16" ht="12.75">
      <c r="A19" s="3" t="s">
        <v>18</v>
      </c>
      <c r="B19" s="41">
        <f>B18</f>
        <v>2000</v>
      </c>
      <c r="C19" s="32">
        <v>1819.88</v>
      </c>
      <c r="D19" s="3">
        <v>1968.53</v>
      </c>
      <c r="E19" s="3">
        <v>2002.74</v>
      </c>
      <c r="F19" s="3">
        <v>2014.09</v>
      </c>
      <c r="G19" s="3">
        <v>2018.49</v>
      </c>
      <c r="H19" s="3">
        <v>2021.45</v>
      </c>
      <c r="I19" s="3">
        <v>2024.99</v>
      </c>
      <c r="J19" s="3">
        <v>2026.26</v>
      </c>
      <c r="K19" s="3">
        <v>2030.02</v>
      </c>
      <c r="L19" s="3">
        <v>2042.1</v>
      </c>
      <c r="M19" s="3">
        <v>2171.61</v>
      </c>
      <c r="N19" s="13">
        <v>2385</v>
      </c>
      <c r="O19" s="18">
        <f>N19-N12</f>
        <v>769</v>
      </c>
      <c r="P19" s="11"/>
    </row>
    <row r="20" spans="1:16" ht="12.75">
      <c r="A20" s="3" t="s">
        <v>15</v>
      </c>
      <c r="B20" s="41">
        <f>B19</f>
        <v>2000</v>
      </c>
      <c r="C20" s="32">
        <f>C19-N12</f>
        <v>203.8800000000001</v>
      </c>
      <c r="D20" s="3">
        <f aca="true" t="shared" si="9" ref="D20:N20">D19-C19</f>
        <v>148.64999999999986</v>
      </c>
      <c r="E20" s="3">
        <f t="shared" si="9"/>
        <v>34.210000000000036</v>
      </c>
      <c r="F20" s="3">
        <f t="shared" si="9"/>
        <v>11.349999999999909</v>
      </c>
      <c r="G20" s="3">
        <f t="shared" si="9"/>
        <v>4.400000000000091</v>
      </c>
      <c r="H20" s="3">
        <f t="shared" si="9"/>
        <v>2.9600000000000364</v>
      </c>
      <c r="I20" s="3">
        <f t="shared" si="9"/>
        <v>3.5399999999999636</v>
      </c>
      <c r="J20" s="3">
        <f t="shared" si="9"/>
        <v>1.2699999999999818</v>
      </c>
      <c r="K20" s="3">
        <f t="shared" si="9"/>
        <v>3.759999999999991</v>
      </c>
      <c r="L20" s="3">
        <f t="shared" si="9"/>
        <v>12.079999999999927</v>
      </c>
      <c r="M20" s="3">
        <f t="shared" si="9"/>
        <v>129.51000000000022</v>
      </c>
      <c r="N20" s="13">
        <f t="shared" si="9"/>
        <v>213.38999999999987</v>
      </c>
      <c r="O20" s="18">
        <f>SUM(C20:N20)</f>
        <v>769</v>
      </c>
      <c r="P20" s="11"/>
    </row>
    <row r="21" spans="1:17" s="10" customFormat="1" ht="12.75">
      <c r="A21" s="7" t="s">
        <v>22</v>
      </c>
      <c r="B21" s="41">
        <f>B20</f>
        <v>2000</v>
      </c>
      <c r="C21" s="33">
        <f>C20*10.32</f>
        <v>2104.0416000000014</v>
      </c>
      <c r="D21" s="7">
        <f aca="true" t="shared" si="10" ref="D21:N21">D20*10.32</f>
        <v>1534.0679999999986</v>
      </c>
      <c r="E21" s="7">
        <f t="shared" si="10"/>
        <v>353.0472000000004</v>
      </c>
      <c r="F21" s="7">
        <f t="shared" si="10"/>
        <v>117.13199999999907</v>
      </c>
      <c r="G21" s="7">
        <f t="shared" si="10"/>
        <v>45.40800000000094</v>
      </c>
      <c r="H21" s="7">
        <f t="shared" si="10"/>
        <v>30.547200000000377</v>
      </c>
      <c r="I21" s="7">
        <f t="shared" si="10"/>
        <v>36.532799999999625</v>
      </c>
      <c r="J21" s="7">
        <f t="shared" si="10"/>
        <v>13.106399999999812</v>
      </c>
      <c r="K21" s="7">
        <f t="shared" si="10"/>
        <v>38.803199999999904</v>
      </c>
      <c r="L21" s="7">
        <f t="shared" si="10"/>
        <v>124.66559999999926</v>
      </c>
      <c r="M21" s="7">
        <f t="shared" si="10"/>
        <v>1336.5432000000023</v>
      </c>
      <c r="N21" s="14">
        <f t="shared" si="10"/>
        <v>2202.1847999999986</v>
      </c>
      <c r="O21" s="19">
        <f>SUM(C21:N21)</f>
        <v>7936.080000000002</v>
      </c>
      <c r="P21" s="26">
        <f>P14+O21</f>
        <v>24613.199999999997</v>
      </c>
      <c r="Q21" s="40">
        <f>(Q14+O21)/2</f>
        <v>9623.4</v>
      </c>
    </row>
    <row r="22" spans="1:16" ht="13.5" thickBot="1">
      <c r="A22" s="8" t="s">
        <v>23</v>
      </c>
      <c r="B22" s="42">
        <f>B21</f>
        <v>2000</v>
      </c>
      <c r="C22" s="34">
        <f>C18+C21</f>
        <v>2456.0416000000014</v>
      </c>
      <c r="D22" s="8">
        <f aca="true" t="shared" si="11" ref="D22:N22">D18+D21</f>
        <v>2017.0679999999986</v>
      </c>
      <c r="E22" s="8">
        <f t="shared" si="11"/>
        <v>1262.0472000000004</v>
      </c>
      <c r="F22" s="8">
        <f t="shared" si="11"/>
        <v>983.131999999999</v>
      </c>
      <c r="G22" s="8">
        <f t="shared" si="11"/>
        <v>783.4080000000009</v>
      </c>
      <c r="H22" s="8">
        <f t="shared" si="11"/>
        <v>901.5472000000004</v>
      </c>
      <c r="I22" s="8">
        <f t="shared" si="11"/>
        <v>717.5327999999996</v>
      </c>
      <c r="J22" s="8">
        <f t="shared" si="11"/>
        <v>694.1063999999998</v>
      </c>
      <c r="K22" s="8">
        <f t="shared" si="11"/>
        <v>772.8032</v>
      </c>
      <c r="L22" s="8">
        <f t="shared" si="11"/>
        <v>656.6655999999992</v>
      </c>
      <c r="M22" s="8">
        <f t="shared" si="11"/>
        <v>1658.5432000000023</v>
      </c>
      <c r="N22" s="15">
        <f t="shared" si="11"/>
        <v>2413.1847999999986</v>
      </c>
      <c r="O22" s="23">
        <f>SUM(C22:N22)</f>
        <v>15316.08</v>
      </c>
      <c r="P22" s="11"/>
    </row>
    <row r="23" spans="1:15" ht="13.5" thickBot="1">
      <c r="A23" s="27"/>
      <c r="B23" s="3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</row>
    <row r="24" spans="1:16" ht="12.75" customHeight="1">
      <c r="A24" s="2" t="s">
        <v>20</v>
      </c>
      <c r="B24" s="44">
        <f>B17+1</f>
        <v>2001</v>
      </c>
      <c r="C24" s="35">
        <v>15608</v>
      </c>
      <c r="D24" s="2">
        <v>16104</v>
      </c>
      <c r="E24" s="2">
        <v>16442</v>
      </c>
      <c r="F24" s="2">
        <v>17034</v>
      </c>
      <c r="G24" s="2">
        <v>17860</v>
      </c>
      <c r="H24" s="2">
        <v>18669</v>
      </c>
      <c r="I24" s="2">
        <v>19380</v>
      </c>
      <c r="J24" s="2">
        <v>20082</v>
      </c>
      <c r="K24" s="2">
        <v>20641</v>
      </c>
      <c r="L24" s="2">
        <v>21333</v>
      </c>
      <c r="M24" s="2">
        <v>21573</v>
      </c>
      <c r="N24" s="16">
        <v>21795</v>
      </c>
      <c r="O24" s="21"/>
      <c r="P24" s="11"/>
    </row>
    <row r="25" spans="1:17" ht="12.75">
      <c r="A25" s="6" t="s">
        <v>21</v>
      </c>
      <c r="B25" s="41">
        <f>B24</f>
        <v>2001</v>
      </c>
      <c r="C25" s="31">
        <f>IF(C24-N17&gt;0,C24-N17,0)</f>
        <v>273</v>
      </c>
      <c r="D25" s="6">
        <f aca="true" t="shared" si="12" ref="D25:N25">IF(D24-C24&gt;0,D24-C24,0)</f>
        <v>496</v>
      </c>
      <c r="E25" s="6">
        <f t="shared" si="12"/>
        <v>338</v>
      </c>
      <c r="F25" s="6">
        <f t="shared" si="12"/>
        <v>592</v>
      </c>
      <c r="G25" s="6">
        <f t="shared" si="12"/>
        <v>826</v>
      </c>
      <c r="H25" s="6">
        <f t="shared" si="12"/>
        <v>809</v>
      </c>
      <c r="I25" s="6">
        <f t="shared" si="12"/>
        <v>711</v>
      </c>
      <c r="J25" s="6">
        <f t="shared" si="12"/>
        <v>702</v>
      </c>
      <c r="K25" s="6">
        <f t="shared" si="12"/>
        <v>559</v>
      </c>
      <c r="L25" s="6">
        <f t="shared" si="12"/>
        <v>692</v>
      </c>
      <c r="M25" s="6">
        <f t="shared" si="12"/>
        <v>240</v>
      </c>
      <c r="N25" s="17">
        <f t="shared" si="12"/>
        <v>222</v>
      </c>
      <c r="O25" s="22">
        <f>SUM(C25:N25)</f>
        <v>6460</v>
      </c>
      <c r="P25" s="25">
        <f>P18+O25</f>
        <v>21795</v>
      </c>
      <c r="Q25" s="39">
        <f>(O11+O18+O25)/3</f>
        <v>6850.333333333333</v>
      </c>
    </row>
    <row r="26" spans="1:16" ht="12.75">
      <c r="A26" s="3" t="s">
        <v>18</v>
      </c>
      <c r="B26" s="41">
        <f>B25</f>
        <v>2001</v>
      </c>
      <c r="C26" s="32">
        <v>2603.84</v>
      </c>
      <c r="D26" s="3">
        <v>2780</v>
      </c>
      <c r="E26" s="3">
        <v>2933.33</v>
      </c>
      <c r="F26" s="3">
        <v>3032.49</v>
      </c>
      <c r="G26" s="3">
        <v>3038.5</v>
      </c>
      <c r="H26" s="3">
        <v>3041.2</v>
      </c>
      <c r="I26" s="3">
        <v>3043.88</v>
      </c>
      <c r="J26" s="3">
        <v>3044.8</v>
      </c>
      <c r="K26" s="3">
        <v>3048.73</v>
      </c>
      <c r="L26" s="3">
        <v>3053</v>
      </c>
      <c r="M26" s="3">
        <v>3262</v>
      </c>
      <c r="N26" s="13">
        <v>3530</v>
      </c>
      <c r="O26" s="18">
        <f>N26-N19</f>
        <v>1145</v>
      </c>
      <c r="P26" s="11"/>
    </row>
    <row r="27" spans="1:16" ht="12.75">
      <c r="A27" s="3" t="s">
        <v>15</v>
      </c>
      <c r="B27" s="41">
        <f>B26</f>
        <v>2001</v>
      </c>
      <c r="C27" s="32">
        <f>IF(C26-N19&gt;0,C26-N19,0)</f>
        <v>218.84000000000015</v>
      </c>
      <c r="D27" s="3">
        <f>IF(D26-C26&gt;0,D26-C26,0)</f>
        <v>176.15999999999985</v>
      </c>
      <c r="E27" s="3">
        <f aca="true" t="shared" si="13" ref="E27:N27">IF(E26-D26&gt;0,E26-D26,0)</f>
        <v>153.32999999999993</v>
      </c>
      <c r="F27" s="3">
        <f t="shared" si="13"/>
        <v>99.15999999999985</v>
      </c>
      <c r="G27" s="3">
        <f t="shared" si="13"/>
        <v>6.010000000000218</v>
      </c>
      <c r="H27" s="3">
        <f t="shared" si="13"/>
        <v>2.699999999999818</v>
      </c>
      <c r="I27" s="3">
        <f t="shared" si="13"/>
        <v>2.680000000000291</v>
      </c>
      <c r="J27" s="3">
        <f t="shared" si="13"/>
        <v>0.9200000000000728</v>
      </c>
      <c r="K27" s="3">
        <f t="shared" si="13"/>
        <v>3.9299999999998363</v>
      </c>
      <c r="L27" s="3">
        <f t="shared" si="13"/>
        <v>4.269999999999982</v>
      </c>
      <c r="M27" s="3">
        <f t="shared" si="13"/>
        <v>209</v>
      </c>
      <c r="N27" s="13">
        <f t="shared" si="13"/>
        <v>268</v>
      </c>
      <c r="O27" s="18">
        <f>SUM(C27:N27)</f>
        <v>1145</v>
      </c>
      <c r="P27" s="11"/>
    </row>
    <row r="28" spans="1:17" ht="12.75">
      <c r="A28" s="7" t="s">
        <v>22</v>
      </c>
      <c r="B28" s="41">
        <f>B27</f>
        <v>2001</v>
      </c>
      <c r="C28" s="33">
        <f aca="true" t="shared" si="14" ref="C28:N28">C27*10.32</f>
        <v>2258.4288000000015</v>
      </c>
      <c r="D28" s="7">
        <f t="shared" si="14"/>
        <v>1817.9711999999986</v>
      </c>
      <c r="E28" s="7">
        <f t="shared" si="14"/>
        <v>1582.3655999999994</v>
      </c>
      <c r="F28" s="7">
        <f t="shared" si="14"/>
        <v>1023.3311999999985</v>
      </c>
      <c r="G28" s="7">
        <f t="shared" si="14"/>
        <v>62.023200000002255</v>
      </c>
      <c r="H28" s="7">
        <f t="shared" si="14"/>
        <v>27.863999999998125</v>
      </c>
      <c r="I28" s="7">
        <f t="shared" si="14"/>
        <v>27.657600000003004</v>
      </c>
      <c r="J28" s="7">
        <f t="shared" si="14"/>
        <v>9.494400000000752</v>
      </c>
      <c r="K28" s="7">
        <f t="shared" si="14"/>
        <v>40.55759999999831</v>
      </c>
      <c r="L28" s="7">
        <f t="shared" si="14"/>
        <v>44.06639999999982</v>
      </c>
      <c r="M28" s="7">
        <f t="shared" si="14"/>
        <v>2156.88</v>
      </c>
      <c r="N28" s="14">
        <f t="shared" si="14"/>
        <v>2765.76</v>
      </c>
      <c r="O28" s="19">
        <f>SUM(C28:N28)</f>
        <v>11816.4</v>
      </c>
      <c r="P28" s="26">
        <f>P21+O28</f>
        <v>36429.6</v>
      </c>
      <c r="Q28" s="40">
        <f>(O14+O21+O28)/3</f>
        <v>10354.4</v>
      </c>
    </row>
    <row r="29" spans="1:16" ht="13.5" thickBot="1">
      <c r="A29" s="8" t="s">
        <v>23</v>
      </c>
      <c r="B29" s="42">
        <f>B28</f>
        <v>2001</v>
      </c>
      <c r="C29" s="34">
        <f aca="true" t="shared" si="15" ref="C29:N29">C25+C28</f>
        <v>2531.4288000000015</v>
      </c>
      <c r="D29" s="8">
        <f t="shared" si="15"/>
        <v>2313.9711999999986</v>
      </c>
      <c r="E29" s="8">
        <f t="shared" si="15"/>
        <v>1920.3655999999994</v>
      </c>
      <c r="F29" s="8">
        <f t="shared" si="15"/>
        <v>1615.3311999999985</v>
      </c>
      <c r="G29" s="8">
        <f t="shared" si="15"/>
        <v>888.0232000000022</v>
      </c>
      <c r="H29" s="8">
        <f t="shared" si="15"/>
        <v>836.8639999999981</v>
      </c>
      <c r="I29" s="8">
        <f t="shared" si="15"/>
        <v>738.657600000003</v>
      </c>
      <c r="J29" s="8">
        <f t="shared" si="15"/>
        <v>711.4944000000007</v>
      </c>
      <c r="K29" s="8">
        <f t="shared" si="15"/>
        <v>599.5575999999983</v>
      </c>
      <c r="L29" s="8">
        <f t="shared" si="15"/>
        <v>736.0663999999998</v>
      </c>
      <c r="M29" s="8">
        <f t="shared" si="15"/>
        <v>2396.88</v>
      </c>
      <c r="N29" s="15">
        <f t="shared" si="15"/>
        <v>2987.76</v>
      </c>
      <c r="O29" s="23">
        <f>SUM(C29:N29)</f>
        <v>18276.4</v>
      </c>
      <c r="P29" s="11"/>
    </row>
    <row r="30" spans="1:15" ht="13.5" thickBot="1">
      <c r="A30" s="27"/>
      <c r="B30" s="3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1" spans="1:16" ht="12.75" customHeight="1">
      <c r="A31" s="2" t="s">
        <v>20</v>
      </c>
      <c r="B31" s="44">
        <f>B24+1</f>
        <v>2002</v>
      </c>
      <c r="C31" s="35">
        <v>22120</v>
      </c>
      <c r="D31" s="2">
        <v>22372</v>
      </c>
      <c r="E31" s="2">
        <v>23087</v>
      </c>
      <c r="F31" s="2">
        <v>23868</v>
      </c>
      <c r="G31" s="2">
        <v>24540</v>
      </c>
      <c r="H31" s="2">
        <v>25244</v>
      </c>
      <c r="I31" s="2">
        <v>25850</v>
      </c>
      <c r="J31" s="2">
        <v>26575</v>
      </c>
      <c r="K31" s="2">
        <v>27312</v>
      </c>
      <c r="L31" s="2">
        <v>27895</v>
      </c>
      <c r="M31" s="2">
        <v>28102</v>
      </c>
      <c r="N31" s="16">
        <v>28245</v>
      </c>
      <c r="O31" s="21"/>
      <c r="P31" s="11"/>
    </row>
    <row r="32" spans="1:17" ht="12.75">
      <c r="A32" s="6" t="s">
        <v>21</v>
      </c>
      <c r="B32" s="41">
        <f>B31</f>
        <v>2002</v>
      </c>
      <c r="C32" s="31">
        <f>IF(C31-N24&gt;0,C31-N24,0)</f>
        <v>325</v>
      </c>
      <c r="D32" s="6">
        <f aca="true" t="shared" si="16" ref="D32:N32">IF(D31-C31&gt;0,D31-C31,0)</f>
        <v>252</v>
      </c>
      <c r="E32" s="6">
        <f t="shared" si="16"/>
        <v>715</v>
      </c>
      <c r="F32" s="6">
        <f t="shared" si="16"/>
        <v>781</v>
      </c>
      <c r="G32" s="6">
        <f t="shared" si="16"/>
        <v>672</v>
      </c>
      <c r="H32" s="6">
        <f t="shared" si="16"/>
        <v>704</v>
      </c>
      <c r="I32" s="6">
        <f t="shared" si="16"/>
        <v>606</v>
      </c>
      <c r="J32" s="6">
        <f t="shared" si="16"/>
        <v>725</v>
      </c>
      <c r="K32" s="6">
        <f t="shared" si="16"/>
        <v>737</v>
      </c>
      <c r="L32" s="6">
        <f t="shared" si="16"/>
        <v>583</v>
      </c>
      <c r="M32" s="6">
        <f t="shared" si="16"/>
        <v>207</v>
      </c>
      <c r="N32" s="17">
        <f t="shared" si="16"/>
        <v>143</v>
      </c>
      <c r="O32" s="22">
        <f>SUM(C32:N32)</f>
        <v>6450</v>
      </c>
      <c r="P32" s="25">
        <f>P25+O32</f>
        <v>28245</v>
      </c>
      <c r="Q32" s="39">
        <f>(O11+O18+O25+O32)/4</f>
        <v>6750.25</v>
      </c>
    </row>
    <row r="33" spans="1:16" ht="12.75">
      <c r="A33" s="3" t="s">
        <v>18</v>
      </c>
      <c r="B33" s="41">
        <f>B32</f>
        <v>2002</v>
      </c>
      <c r="C33" s="32">
        <v>3784</v>
      </c>
      <c r="D33" s="3">
        <v>3951</v>
      </c>
      <c r="E33" s="3">
        <v>4049.57</v>
      </c>
      <c r="F33" s="3">
        <v>4096.88</v>
      </c>
      <c r="G33" s="3">
        <v>4130.61</v>
      </c>
      <c r="H33" s="3">
        <v>4136.29</v>
      </c>
      <c r="I33" s="3">
        <v>4138.07</v>
      </c>
      <c r="J33" s="3">
        <v>4140.05</v>
      </c>
      <c r="K33" s="3">
        <v>4156.76</v>
      </c>
      <c r="L33" s="3">
        <v>4213.81</v>
      </c>
      <c r="M33" s="3">
        <v>4404.1</v>
      </c>
      <c r="N33" s="13">
        <v>4664.27</v>
      </c>
      <c r="O33" s="18">
        <f>N33-N26</f>
        <v>1134.2700000000004</v>
      </c>
      <c r="P33" s="11"/>
    </row>
    <row r="34" spans="1:16" ht="12.75">
      <c r="A34" s="3" t="s">
        <v>15</v>
      </c>
      <c r="B34" s="41">
        <f>B33</f>
        <v>2002</v>
      </c>
      <c r="C34" s="32">
        <f>IF(C33-N26&gt;0,C33-N26,0)</f>
        <v>254</v>
      </c>
      <c r="D34" s="3">
        <f aca="true" t="shared" si="17" ref="D34:N34">IF(D33-C33&gt;0,D33-C33,0)</f>
        <v>167</v>
      </c>
      <c r="E34" s="3">
        <f t="shared" si="17"/>
        <v>98.57000000000016</v>
      </c>
      <c r="F34" s="3">
        <f t="shared" si="17"/>
        <v>47.309999999999945</v>
      </c>
      <c r="G34" s="3">
        <f t="shared" si="17"/>
        <v>33.72999999999956</v>
      </c>
      <c r="H34" s="3">
        <f t="shared" si="17"/>
        <v>5.680000000000291</v>
      </c>
      <c r="I34" s="3">
        <f t="shared" si="17"/>
        <v>1.7799999999997453</v>
      </c>
      <c r="J34" s="3">
        <f t="shared" si="17"/>
        <v>1.980000000000473</v>
      </c>
      <c r="K34" s="3">
        <f t="shared" si="17"/>
        <v>16.710000000000036</v>
      </c>
      <c r="L34" s="3">
        <f t="shared" si="17"/>
        <v>57.05000000000018</v>
      </c>
      <c r="M34" s="3">
        <f t="shared" si="17"/>
        <v>190.28999999999996</v>
      </c>
      <c r="N34" s="13">
        <f t="shared" si="17"/>
        <v>260.1700000000001</v>
      </c>
      <c r="O34" s="18">
        <f>SUM(C34:N34)</f>
        <v>1134.2700000000004</v>
      </c>
      <c r="P34" s="11"/>
    </row>
    <row r="35" spans="1:17" ht="12.75">
      <c r="A35" s="7" t="s">
        <v>22</v>
      </c>
      <c r="B35" s="41">
        <f>B34</f>
        <v>2002</v>
      </c>
      <c r="C35" s="33">
        <f aca="true" t="shared" si="18" ref="C35:N35">C34*10.32</f>
        <v>2621.28</v>
      </c>
      <c r="D35" s="7">
        <f t="shared" si="18"/>
        <v>1723.44</v>
      </c>
      <c r="E35" s="7">
        <f t="shared" si="18"/>
        <v>1017.2424000000017</v>
      </c>
      <c r="F35" s="7">
        <f t="shared" si="18"/>
        <v>488.23919999999947</v>
      </c>
      <c r="G35" s="7">
        <f t="shared" si="18"/>
        <v>348.0935999999955</v>
      </c>
      <c r="H35" s="7">
        <f t="shared" si="18"/>
        <v>58.61760000000301</v>
      </c>
      <c r="I35" s="7">
        <f t="shared" si="18"/>
        <v>18.369599999997373</v>
      </c>
      <c r="J35" s="7">
        <f t="shared" si="18"/>
        <v>20.43360000000488</v>
      </c>
      <c r="K35" s="7">
        <f t="shared" si="18"/>
        <v>172.44720000000038</v>
      </c>
      <c r="L35" s="7">
        <f t="shared" si="18"/>
        <v>588.7560000000019</v>
      </c>
      <c r="M35" s="7">
        <f t="shared" si="18"/>
        <v>1963.7927999999997</v>
      </c>
      <c r="N35" s="14">
        <f t="shared" si="18"/>
        <v>2684.954400000001</v>
      </c>
      <c r="O35" s="19">
        <f>SUM(C35:N35)</f>
        <v>11705.666400000006</v>
      </c>
      <c r="P35" s="26">
        <f>P28+O35</f>
        <v>48135.26640000001</v>
      </c>
      <c r="Q35" s="40">
        <f>(O14+O21+O28+O35)/4</f>
        <v>10692.2166</v>
      </c>
    </row>
    <row r="36" spans="1:16" ht="13.5" thickBot="1">
      <c r="A36" s="8" t="s">
        <v>23</v>
      </c>
      <c r="B36" s="42">
        <f>B35</f>
        <v>2002</v>
      </c>
      <c r="C36" s="34">
        <f aca="true" t="shared" si="19" ref="C36:N36">C32+C35</f>
        <v>2946.28</v>
      </c>
      <c r="D36" s="8">
        <f t="shared" si="19"/>
        <v>1975.44</v>
      </c>
      <c r="E36" s="8">
        <f t="shared" si="19"/>
        <v>1732.2424000000017</v>
      </c>
      <c r="F36" s="8">
        <f t="shared" si="19"/>
        <v>1269.2391999999995</v>
      </c>
      <c r="G36" s="8">
        <f t="shared" si="19"/>
        <v>1020.0935999999955</v>
      </c>
      <c r="H36" s="8">
        <f t="shared" si="19"/>
        <v>762.617600000003</v>
      </c>
      <c r="I36" s="8">
        <f t="shared" si="19"/>
        <v>624.3695999999974</v>
      </c>
      <c r="J36" s="8">
        <f t="shared" si="19"/>
        <v>745.4336000000048</v>
      </c>
      <c r="K36" s="8">
        <f t="shared" si="19"/>
        <v>909.4472000000004</v>
      </c>
      <c r="L36" s="8">
        <f t="shared" si="19"/>
        <v>1171.756000000002</v>
      </c>
      <c r="M36" s="8">
        <f t="shared" si="19"/>
        <v>2170.7927999999997</v>
      </c>
      <c r="N36" s="15">
        <f t="shared" si="19"/>
        <v>2827.954400000001</v>
      </c>
      <c r="O36" s="23">
        <f>SUM(C36:N36)</f>
        <v>18155.666400000006</v>
      </c>
      <c r="P36" s="11"/>
    </row>
    <row r="37" spans="1:15" ht="13.5" thickBot="1">
      <c r="A37" s="27"/>
      <c r="B37" s="3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</row>
    <row r="38" spans="1:16" ht="12.75" customHeight="1">
      <c r="A38" s="2" t="s">
        <v>20</v>
      </c>
      <c r="B38" s="44">
        <f>B31+1</f>
        <v>2003</v>
      </c>
      <c r="C38" s="35">
        <v>28495</v>
      </c>
      <c r="D38" s="2">
        <v>29060</v>
      </c>
      <c r="E38" s="2">
        <v>30194</v>
      </c>
      <c r="F38" s="2">
        <v>31086</v>
      </c>
      <c r="G38" s="2">
        <v>32144</v>
      </c>
      <c r="H38" s="2">
        <v>33140</v>
      </c>
      <c r="I38" s="2">
        <v>33962</v>
      </c>
      <c r="J38" s="2">
        <v>34668</v>
      </c>
      <c r="K38" s="2">
        <v>35452</v>
      </c>
      <c r="L38" s="2">
        <v>35970</v>
      </c>
      <c r="M38" s="2">
        <v>36360</v>
      </c>
      <c r="N38" s="16">
        <v>36687</v>
      </c>
      <c r="O38" s="21"/>
      <c r="P38" s="11"/>
    </row>
    <row r="39" spans="1:17" ht="12.75">
      <c r="A39" s="6" t="s">
        <v>21</v>
      </c>
      <c r="B39" s="41">
        <f>B38</f>
        <v>2003</v>
      </c>
      <c r="C39" s="31">
        <f>IF(C38-N31&gt;0,C38-N31,0)</f>
        <v>250</v>
      </c>
      <c r="D39" s="6">
        <f aca="true" t="shared" si="20" ref="D39:N39">IF(D38-C38&gt;0,D38-C38,0)</f>
        <v>565</v>
      </c>
      <c r="E39" s="6">
        <f t="shared" si="20"/>
        <v>1134</v>
      </c>
      <c r="F39" s="6">
        <f t="shared" si="20"/>
        <v>892</v>
      </c>
      <c r="G39" s="6">
        <f t="shared" si="20"/>
        <v>1058</v>
      </c>
      <c r="H39" s="6">
        <f t="shared" si="20"/>
        <v>996</v>
      </c>
      <c r="I39" s="6">
        <f t="shared" si="20"/>
        <v>822</v>
      </c>
      <c r="J39" s="6">
        <f t="shared" si="20"/>
        <v>706</v>
      </c>
      <c r="K39" s="6">
        <f t="shared" si="20"/>
        <v>784</v>
      </c>
      <c r="L39" s="6">
        <f t="shared" si="20"/>
        <v>518</v>
      </c>
      <c r="M39" s="6">
        <f t="shared" si="20"/>
        <v>390</v>
      </c>
      <c r="N39" s="17">
        <f t="shared" si="20"/>
        <v>327</v>
      </c>
      <c r="O39" s="22">
        <f>SUM(C39:N39)</f>
        <v>8442</v>
      </c>
      <c r="P39" s="25">
        <f>P32+O39</f>
        <v>36687</v>
      </c>
      <c r="Q39" s="39">
        <f>(O11+O18+O25+O32+O39)/5</f>
        <v>7088.6</v>
      </c>
    </row>
    <row r="40" spans="1:16" ht="12.75">
      <c r="A40" s="3" t="s">
        <v>14</v>
      </c>
      <c r="B40" s="41">
        <f>B39</f>
        <v>2003</v>
      </c>
      <c r="C40" s="32">
        <v>4953</v>
      </c>
      <c r="D40" s="3">
        <v>5148</v>
      </c>
      <c r="E40" s="3">
        <v>5187.52</v>
      </c>
      <c r="F40" s="3">
        <v>5206.7</v>
      </c>
      <c r="G40" s="3">
        <v>5208.87</v>
      </c>
      <c r="H40" s="3">
        <v>5210.5</v>
      </c>
      <c r="I40" s="3">
        <v>5213</v>
      </c>
      <c r="J40" s="3">
        <v>5215.21</v>
      </c>
      <c r="K40" s="3">
        <v>5218.39</v>
      </c>
      <c r="L40" s="3">
        <v>5306</v>
      </c>
      <c r="M40" s="3">
        <v>5470</v>
      </c>
      <c r="N40" s="13">
        <v>5689</v>
      </c>
      <c r="O40" s="18">
        <f>N40-N33</f>
        <v>1024.7299999999996</v>
      </c>
      <c r="P40" s="11"/>
    </row>
    <row r="41" spans="1:16" ht="12.75">
      <c r="A41" s="3" t="s">
        <v>15</v>
      </c>
      <c r="B41" s="41">
        <f>B40</f>
        <v>2003</v>
      </c>
      <c r="C41" s="32">
        <f>IF(C40-N33&gt;0,C40-N33,0)</f>
        <v>288.72999999999956</v>
      </c>
      <c r="D41" s="3">
        <f aca="true" t="shared" si="21" ref="D41:N41">IF(D40-C40&gt;0,D40-C40,0)</f>
        <v>195</v>
      </c>
      <c r="E41" s="3">
        <f t="shared" si="21"/>
        <v>39.52000000000044</v>
      </c>
      <c r="F41" s="3">
        <f t="shared" si="21"/>
        <v>19.17999999999938</v>
      </c>
      <c r="G41" s="3">
        <f t="shared" si="21"/>
        <v>2.1700000000000728</v>
      </c>
      <c r="H41" s="3">
        <f t="shared" si="21"/>
        <v>1.6300000000001091</v>
      </c>
      <c r="I41" s="3">
        <f t="shared" si="21"/>
        <v>2.5</v>
      </c>
      <c r="J41" s="3">
        <f t="shared" si="21"/>
        <v>2.2100000000000364</v>
      </c>
      <c r="K41" s="3">
        <f t="shared" si="21"/>
        <v>3.180000000000291</v>
      </c>
      <c r="L41" s="3">
        <f t="shared" si="21"/>
        <v>87.60999999999967</v>
      </c>
      <c r="M41" s="3">
        <f t="shared" si="21"/>
        <v>164</v>
      </c>
      <c r="N41" s="13">
        <f t="shared" si="21"/>
        <v>219</v>
      </c>
      <c r="O41" s="18">
        <f>SUM(C41:N41)</f>
        <v>1024.7299999999996</v>
      </c>
      <c r="P41" s="11"/>
    </row>
    <row r="42" spans="1:17" ht="12.75">
      <c r="A42" s="7" t="s">
        <v>22</v>
      </c>
      <c r="B42" s="41">
        <f>B41</f>
        <v>2003</v>
      </c>
      <c r="C42" s="33">
        <f aca="true" t="shared" si="22" ref="C42:N42">C41*10.32</f>
        <v>2979.6935999999955</v>
      </c>
      <c r="D42" s="7">
        <f t="shared" si="22"/>
        <v>2012.4</v>
      </c>
      <c r="E42" s="7">
        <f t="shared" si="22"/>
        <v>407.8464000000045</v>
      </c>
      <c r="F42" s="7">
        <f t="shared" si="22"/>
        <v>197.93759999999364</v>
      </c>
      <c r="G42" s="7">
        <f t="shared" si="22"/>
        <v>22.39440000000075</v>
      </c>
      <c r="H42" s="7">
        <f t="shared" si="22"/>
        <v>16.821600000001126</v>
      </c>
      <c r="I42" s="7">
        <f t="shared" si="22"/>
        <v>25.8</v>
      </c>
      <c r="J42" s="7">
        <f t="shared" si="22"/>
        <v>22.807200000000375</v>
      </c>
      <c r="K42" s="7">
        <f t="shared" si="22"/>
        <v>32.817600000003004</v>
      </c>
      <c r="L42" s="7">
        <f t="shared" si="22"/>
        <v>904.1351999999966</v>
      </c>
      <c r="M42" s="7">
        <f t="shared" si="22"/>
        <v>1692.48</v>
      </c>
      <c r="N42" s="14">
        <f t="shared" si="22"/>
        <v>2260.08</v>
      </c>
      <c r="O42" s="19">
        <f>SUM(C42:N42)</f>
        <v>10575.213599999997</v>
      </c>
      <c r="P42" s="26">
        <f>P35+O42</f>
        <v>58710.48</v>
      </c>
      <c r="Q42" s="40">
        <f>(O14+O21+O28+O35+O42)/5</f>
        <v>10668.815999999999</v>
      </c>
    </row>
    <row r="43" spans="1:16" ht="13.5" thickBot="1">
      <c r="A43" s="8" t="s">
        <v>23</v>
      </c>
      <c r="B43" s="42">
        <f>B42</f>
        <v>2003</v>
      </c>
      <c r="C43" s="34">
        <f aca="true" t="shared" si="23" ref="C43:N43">C39+C42</f>
        <v>3229.6935999999955</v>
      </c>
      <c r="D43" s="8">
        <f t="shared" si="23"/>
        <v>2577.4</v>
      </c>
      <c r="E43" s="8">
        <f t="shared" si="23"/>
        <v>1541.8464000000045</v>
      </c>
      <c r="F43" s="8">
        <f t="shared" si="23"/>
        <v>1089.9375999999936</v>
      </c>
      <c r="G43" s="8">
        <f t="shared" si="23"/>
        <v>1080.3944000000008</v>
      </c>
      <c r="H43" s="8">
        <f t="shared" si="23"/>
        <v>1012.8216000000011</v>
      </c>
      <c r="I43" s="8">
        <f t="shared" si="23"/>
        <v>847.8</v>
      </c>
      <c r="J43" s="8">
        <f t="shared" si="23"/>
        <v>728.8072000000004</v>
      </c>
      <c r="K43" s="8">
        <f t="shared" si="23"/>
        <v>816.817600000003</v>
      </c>
      <c r="L43" s="8">
        <f t="shared" si="23"/>
        <v>1422.1351999999965</v>
      </c>
      <c r="M43" s="8">
        <f t="shared" si="23"/>
        <v>2082.48</v>
      </c>
      <c r="N43" s="15">
        <f t="shared" si="23"/>
        <v>2587.08</v>
      </c>
      <c r="O43" s="23">
        <f>SUM(C43:N43)</f>
        <v>19017.213599999995</v>
      </c>
      <c r="P43" s="11"/>
    </row>
    <row r="44" ht="13.5" thickBot="1"/>
    <row r="45" spans="1:16" ht="12.75" customHeight="1">
      <c r="A45" s="2" t="s">
        <v>20</v>
      </c>
      <c r="B45" s="44">
        <f>B38+1</f>
        <v>2004</v>
      </c>
      <c r="C45" s="35">
        <v>36822</v>
      </c>
      <c r="D45" s="2">
        <v>37291</v>
      </c>
      <c r="E45" s="2">
        <v>37917</v>
      </c>
      <c r="F45" s="2">
        <v>38702</v>
      </c>
      <c r="G45" s="2">
        <v>39342</v>
      </c>
      <c r="H45" s="2">
        <v>40102</v>
      </c>
      <c r="I45" s="2">
        <v>40850</v>
      </c>
      <c r="J45" s="2">
        <v>41482</v>
      </c>
      <c r="K45" s="2">
        <v>42100</v>
      </c>
      <c r="L45" s="2">
        <v>42508</v>
      </c>
      <c r="M45" s="2">
        <v>42817</v>
      </c>
      <c r="N45" s="16">
        <v>43053</v>
      </c>
      <c r="O45" s="21"/>
      <c r="P45" s="11"/>
    </row>
    <row r="46" spans="1:17" ht="12.75">
      <c r="A46" s="6" t="s">
        <v>21</v>
      </c>
      <c r="B46" s="41">
        <f>B45</f>
        <v>2004</v>
      </c>
      <c r="C46" s="31">
        <f>IF(C45-N38&gt;0,C45-N38,0)</f>
        <v>135</v>
      </c>
      <c r="D46" s="6">
        <f aca="true" t="shared" si="24" ref="D46:N46">IF(D45-C45&gt;0,D45-C45,0)</f>
        <v>469</v>
      </c>
      <c r="E46" s="6">
        <f t="shared" si="24"/>
        <v>626</v>
      </c>
      <c r="F46" s="6">
        <f t="shared" si="24"/>
        <v>785</v>
      </c>
      <c r="G46" s="6">
        <f t="shared" si="24"/>
        <v>640</v>
      </c>
      <c r="H46" s="6">
        <f t="shared" si="24"/>
        <v>760</v>
      </c>
      <c r="I46" s="6">
        <f t="shared" si="24"/>
        <v>748</v>
      </c>
      <c r="J46" s="6">
        <f t="shared" si="24"/>
        <v>632</v>
      </c>
      <c r="K46" s="6">
        <f t="shared" si="24"/>
        <v>618</v>
      </c>
      <c r="L46" s="6">
        <f t="shared" si="24"/>
        <v>408</v>
      </c>
      <c r="M46" s="6">
        <f t="shared" si="24"/>
        <v>309</v>
      </c>
      <c r="N46" s="17">
        <f t="shared" si="24"/>
        <v>236</v>
      </c>
      <c r="O46" s="22">
        <f>SUM(C46:N46)</f>
        <v>6366</v>
      </c>
      <c r="P46" s="25">
        <f>P39+O46</f>
        <v>43053</v>
      </c>
      <c r="Q46" s="39">
        <f>(O11+O18+O25+O32+O39+O46)/6</f>
        <v>6968.166666666667</v>
      </c>
    </row>
    <row r="47" spans="1:16" ht="12.75">
      <c r="A47" s="3" t="s">
        <v>14</v>
      </c>
      <c r="B47" s="41">
        <f>B46</f>
        <v>2004</v>
      </c>
      <c r="C47" s="32">
        <v>5943</v>
      </c>
      <c r="D47" s="3">
        <v>6110.12</v>
      </c>
      <c r="E47" s="3">
        <v>6277</v>
      </c>
      <c r="F47" s="3">
        <v>6311.88</v>
      </c>
      <c r="G47" s="3">
        <v>6335</v>
      </c>
      <c r="H47" s="3">
        <v>6338.3</v>
      </c>
      <c r="I47" s="3">
        <v>6340.52</v>
      </c>
      <c r="J47" s="3">
        <v>6342</v>
      </c>
      <c r="K47" s="3">
        <v>6344</v>
      </c>
      <c r="L47" s="3">
        <v>6392</v>
      </c>
      <c r="M47" s="3">
        <v>6560</v>
      </c>
      <c r="N47" s="13">
        <v>6845</v>
      </c>
      <c r="O47" s="18">
        <f>N47-N40</f>
        <v>1156</v>
      </c>
      <c r="P47" s="11"/>
    </row>
    <row r="48" spans="1:16" ht="12.75">
      <c r="A48" s="3" t="s">
        <v>15</v>
      </c>
      <c r="B48" s="41">
        <f>B47</f>
        <v>2004</v>
      </c>
      <c r="C48" s="32">
        <f>IF(C47-N40&gt;0,C47-N40,0)</f>
        <v>254</v>
      </c>
      <c r="D48" s="3">
        <f aca="true" t="shared" si="25" ref="D48:N48">IF(D47-C47&gt;0,D47-C47,0)</f>
        <v>167.1199999999999</v>
      </c>
      <c r="E48" s="3">
        <f t="shared" si="25"/>
        <v>166.8800000000001</v>
      </c>
      <c r="F48" s="3">
        <f t="shared" si="25"/>
        <v>34.88000000000011</v>
      </c>
      <c r="G48" s="3">
        <f t="shared" si="25"/>
        <v>23.11999999999989</v>
      </c>
      <c r="H48" s="3">
        <f t="shared" si="25"/>
        <v>3.300000000000182</v>
      </c>
      <c r="I48" s="3">
        <f t="shared" si="25"/>
        <v>2.2200000000002547</v>
      </c>
      <c r="J48" s="3">
        <f t="shared" si="25"/>
        <v>1.4799999999995634</v>
      </c>
      <c r="K48" s="3">
        <f t="shared" si="25"/>
        <v>2</v>
      </c>
      <c r="L48" s="3">
        <f t="shared" si="25"/>
        <v>48</v>
      </c>
      <c r="M48" s="3">
        <f t="shared" si="25"/>
        <v>168</v>
      </c>
      <c r="N48" s="13">
        <f t="shared" si="25"/>
        <v>285</v>
      </c>
      <c r="O48" s="18">
        <f>SUM(C48:N48)</f>
        <v>1156</v>
      </c>
      <c r="P48" s="11"/>
    </row>
    <row r="49" spans="1:17" ht="12.75">
      <c r="A49" s="7" t="s">
        <v>22</v>
      </c>
      <c r="B49" s="41">
        <f>B48</f>
        <v>2004</v>
      </c>
      <c r="C49" s="33">
        <f aca="true" t="shared" si="26" ref="C49:N49">C48*10.32</f>
        <v>2621.28</v>
      </c>
      <c r="D49" s="7">
        <f t="shared" si="26"/>
        <v>1724.6783999999989</v>
      </c>
      <c r="E49" s="7">
        <f t="shared" si="26"/>
        <v>1722.2016000000012</v>
      </c>
      <c r="F49" s="7">
        <f t="shared" si="26"/>
        <v>359.9616000000011</v>
      </c>
      <c r="G49" s="7">
        <f t="shared" si="26"/>
        <v>238.5983999999989</v>
      </c>
      <c r="H49" s="7">
        <f t="shared" si="26"/>
        <v>34.05600000000188</v>
      </c>
      <c r="I49" s="7">
        <f t="shared" si="26"/>
        <v>22.910400000002628</v>
      </c>
      <c r="J49" s="7">
        <f t="shared" si="26"/>
        <v>15.273599999995495</v>
      </c>
      <c r="K49" s="7">
        <f t="shared" si="26"/>
        <v>20.64</v>
      </c>
      <c r="L49" s="7">
        <f t="shared" si="26"/>
        <v>495.36</v>
      </c>
      <c r="M49" s="7">
        <f t="shared" si="26"/>
        <v>1733.76</v>
      </c>
      <c r="N49" s="14">
        <f t="shared" si="26"/>
        <v>2941.2000000000003</v>
      </c>
      <c r="O49" s="19">
        <f>SUM(C49:N49)</f>
        <v>11929.920000000002</v>
      </c>
      <c r="P49" s="26">
        <f>P42+O49</f>
        <v>70640.40000000001</v>
      </c>
      <c r="Q49" s="40">
        <f>(O14+O21+O28+O35+O42+O49)/6</f>
        <v>10879</v>
      </c>
    </row>
    <row r="50" spans="1:16" ht="13.5" thickBot="1">
      <c r="A50" s="8" t="s">
        <v>23</v>
      </c>
      <c r="B50" s="42">
        <f>B49</f>
        <v>2004</v>
      </c>
      <c r="C50" s="34">
        <f aca="true" t="shared" si="27" ref="C50:N50">C46+C49</f>
        <v>2756.28</v>
      </c>
      <c r="D50" s="8">
        <f t="shared" si="27"/>
        <v>2193.678399999999</v>
      </c>
      <c r="E50" s="8">
        <f t="shared" si="27"/>
        <v>2348.2016000000012</v>
      </c>
      <c r="F50" s="8">
        <f t="shared" si="27"/>
        <v>1144.961600000001</v>
      </c>
      <c r="G50" s="8">
        <f t="shared" si="27"/>
        <v>878.598399999999</v>
      </c>
      <c r="H50" s="8">
        <f t="shared" si="27"/>
        <v>794.0560000000019</v>
      </c>
      <c r="I50" s="8">
        <f t="shared" si="27"/>
        <v>770.9104000000026</v>
      </c>
      <c r="J50" s="8">
        <f t="shared" si="27"/>
        <v>647.2735999999954</v>
      </c>
      <c r="K50" s="8">
        <f t="shared" si="27"/>
        <v>638.64</v>
      </c>
      <c r="L50" s="8">
        <f t="shared" si="27"/>
        <v>903.36</v>
      </c>
      <c r="M50" s="8">
        <f t="shared" si="27"/>
        <v>2042.76</v>
      </c>
      <c r="N50" s="15">
        <f t="shared" si="27"/>
        <v>3177.2000000000003</v>
      </c>
      <c r="O50" s="23">
        <f>SUM(C50:N50)</f>
        <v>18295.920000000002</v>
      </c>
      <c r="P50" s="11"/>
    </row>
    <row r="51" ht="13.5" thickBot="1"/>
    <row r="52" spans="1:16" ht="12.75" customHeight="1">
      <c r="A52" s="2" t="s">
        <v>20</v>
      </c>
      <c r="B52" s="44">
        <f>B45+1</f>
        <v>2005</v>
      </c>
      <c r="C52" s="35">
        <v>43424</v>
      </c>
      <c r="D52" s="2">
        <v>43865</v>
      </c>
      <c r="E52" s="2">
        <v>44824</v>
      </c>
      <c r="F52" s="2">
        <v>45540</v>
      </c>
      <c r="G52" s="2">
        <v>46180</v>
      </c>
      <c r="H52" s="2">
        <v>47030</v>
      </c>
      <c r="I52" s="2">
        <v>47770</v>
      </c>
      <c r="J52" s="2">
        <v>48339</v>
      </c>
      <c r="K52" s="2">
        <v>48925</v>
      </c>
      <c r="L52" s="2">
        <v>49557</v>
      </c>
      <c r="M52" s="2">
        <v>50000</v>
      </c>
      <c r="N52" s="16">
        <v>50194</v>
      </c>
      <c r="O52" s="21"/>
      <c r="P52" s="11"/>
    </row>
    <row r="53" spans="1:17" ht="12.75">
      <c r="A53" s="6" t="s">
        <v>21</v>
      </c>
      <c r="B53" s="41">
        <f>B52</f>
        <v>2005</v>
      </c>
      <c r="C53" s="31">
        <f>IF(C52-N45&gt;0,C52-N45,0)</f>
        <v>371</v>
      </c>
      <c r="D53" s="6">
        <f aca="true" t="shared" si="28" ref="D53:N53">IF(D52-C52&gt;0,D52-C52,0)</f>
        <v>441</v>
      </c>
      <c r="E53" s="6">
        <f t="shared" si="28"/>
        <v>959</v>
      </c>
      <c r="F53" s="6">
        <f t="shared" si="28"/>
        <v>716</v>
      </c>
      <c r="G53" s="6">
        <f t="shared" si="28"/>
        <v>640</v>
      </c>
      <c r="H53" s="6">
        <f t="shared" si="28"/>
        <v>850</v>
      </c>
      <c r="I53" s="6">
        <f t="shared" si="28"/>
        <v>740</v>
      </c>
      <c r="J53" s="6">
        <f t="shared" si="28"/>
        <v>569</v>
      </c>
      <c r="K53" s="6">
        <f t="shared" si="28"/>
        <v>586</v>
      </c>
      <c r="L53" s="6">
        <f t="shared" si="28"/>
        <v>632</v>
      </c>
      <c r="M53" s="6">
        <f t="shared" si="28"/>
        <v>443</v>
      </c>
      <c r="N53" s="17">
        <f t="shared" si="28"/>
        <v>194</v>
      </c>
      <c r="O53" s="22">
        <f>SUM(C53:N53)</f>
        <v>7141</v>
      </c>
      <c r="P53" s="25">
        <f>P46+O53</f>
        <v>50194</v>
      </c>
      <c r="Q53" s="39">
        <f>(O11+O18+O25+O32+O39+O46+O53)/7</f>
        <v>6992.857142857143</v>
      </c>
    </row>
    <row r="54" spans="1:16" ht="12.75">
      <c r="A54" s="3" t="s">
        <v>14</v>
      </c>
      <c r="B54" s="41">
        <f>B53</f>
        <v>2005</v>
      </c>
      <c r="C54" s="32">
        <v>7000</v>
      </c>
      <c r="D54" s="3">
        <v>7286</v>
      </c>
      <c r="E54" s="3">
        <v>7359</v>
      </c>
      <c r="F54" s="3">
        <v>7382.5</v>
      </c>
      <c r="G54" s="3">
        <v>7385</v>
      </c>
      <c r="H54" s="3">
        <v>7386</v>
      </c>
      <c r="I54" s="3">
        <v>7387</v>
      </c>
      <c r="J54" s="3">
        <v>7388</v>
      </c>
      <c r="K54" s="3">
        <v>7392</v>
      </c>
      <c r="L54" s="3">
        <v>7395</v>
      </c>
      <c r="M54" s="3">
        <v>7533</v>
      </c>
      <c r="N54" s="13">
        <v>7823</v>
      </c>
      <c r="O54" s="18">
        <f>N54-N47</f>
        <v>978</v>
      </c>
      <c r="P54" s="11"/>
    </row>
    <row r="55" spans="1:16" ht="12.75">
      <c r="A55" s="3" t="s">
        <v>15</v>
      </c>
      <c r="B55" s="41">
        <f>B54</f>
        <v>2005</v>
      </c>
      <c r="C55" s="32">
        <f>IF(C54-N47&gt;0,C54-N47,0)</f>
        <v>155</v>
      </c>
      <c r="D55" s="3">
        <f aca="true" t="shared" si="29" ref="D55:N55">IF(D54-C54&gt;0,D54-C54,0)</f>
        <v>286</v>
      </c>
      <c r="E55" s="3">
        <f t="shared" si="29"/>
        <v>73</v>
      </c>
      <c r="F55" s="3">
        <f t="shared" si="29"/>
        <v>23.5</v>
      </c>
      <c r="G55" s="3">
        <f t="shared" si="29"/>
        <v>2.5</v>
      </c>
      <c r="H55" s="3">
        <f t="shared" si="29"/>
        <v>1</v>
      </c>
      <c r="I55" s="3">
        <f t="shared" si="29"/>
        <v>1</v>
      </c>
      <c r="J55" s="3">
        <f t="shared" si="29"/>
        <v>1</v>
      </c>
      <c r="K55" s="3">
        <f t="shared" si="29"/>
        <v>4</v>
      </c>
      <c r="L55" s="3">
        <f t="shared" si="29"/>
        <v>3</v>
      </c>
      <c r="M55" s="3">
        <f t="shared" si="29"/>
        <v>138</v>
      </c>
      <c r="N55" s="13">
        <f t="shared" si="29"/>
        <v>290</v>
      </c>
      <c r="O55" s="18">
        <f>SUM(C55:N55)</f>
        <v>978</v>
      </c>
      <c r="P55" s="11"/>
    </row>
    <row r="56" spans="1:17" ht="12.75">
      <c r="A56" s="7" t="s">
        <v>22</v>
      </c>
      <c r="B56" s="41">
        <f>B55</f>
        <v>2005</v>
      </c>
      <c r="C56" s="33">
        <f aca="true" t="shared" si="30" ref="C56:N56">C55*10.32</f>
        <v>1599.6000000000001</v>
      </c>
      <c r="D56" s="7">
        <f t="shared" si="30"/>
        <v>2951.52</v>
      </c>
      <c r="E56" s="7">
        <f t="shared" si="30"/>
        <v>753.36</v>
      </c>
      <c r="F56" s="7">
        <f t="shared" si="30"/>
        <v>242.52</v>
      </c>
      <c r="G56" s="7">
        <f t="shared" si="30"/>
        <v>25.8</v>
      </c>
      <c r="H56" s="7">
        <f t="shared" si="30"/>
        <v>10.32</v>
      </c>
      <c r="I56" s="7">
        <f t="shared" si="30"/>
        <v>10.32</v>
      </c>
      <c r="J56" s="7">
        <f t="shared" si="30"/>
        <v>10.32</v>
      </c>
      <c r="K56" s="7">
        <f t="shared" si="30"/>
        <v>41.28</v>
      </c>
      <c r="L56" s="7">
        <f t="shared" si="30"/>
        <v>30.96</v>
      </c>
      <c r="M56" s="7">
        <f t="shared" si="30"/>
        <v>1424.16</v>
      </c>
      <c r="N56" s="14">
        <f t="shared" si="30"/>
        <v>2992.8</v>
      </c>
      <c r="O56" s="19">
        <f>SUM(C56:N56)</f>
        <v>10092.96</v>
      </c>
      <c r="P56" s="26">
        <f>P49+O56</f>
        <v>80733.36000000002</v>
      </c>
      <c r="Q56" s="40">
        <f>(O14+O21+O28+O35+O42+O49+O56)/7</f>
        <v>10766.70857142857</v>
      </c>
    </row>
    <row r="57" spans="1:16" ht="13.5" thickBot="1">
      <c r="A57" s="8" t="s">
        <v>23</v>
      </c>
      <c r="B57" s="42">
        <f>B56</f>
        <v>2005</v>
      </c>
      <c r="C57" s="34">
        <f aca="true" t="shared" si="31" ref="C57:N57">C53+C56</f>
        <v>1970.6000000000001</v>
      </c>
      <c r="D57" s="8">
        <f t="shared" si="31"/>
        <v>3392.52</v>
      </c>
      <c r="E57" s="8">
        <f t="shared" si="31"/>
        <v>1712.3600000000001</v>
      </c>
      <c r="F57" s="8">
        <f t="shared" si="31"/>
        <v>958.52</v>
      </c>
      <c r="G57" s="8">
        <f t="shared" si="31"/>
        <v>665.8</v>
      </c>
      <c r="H57" s="8">
        <f t="shared" si="31"/>
        <v>860.32</v>
      </c>
      <c r="I57" s="8">
        <f t="shared" si="31"/>
        <v>750.32</v>
      </c>
      <c r="J57" s="8">
        <f t="shared" si="31"/>
        <v>579.32</v>
      </c>
      <c r="K57" s="8">
        <f t="shared" si="31"/>
        <v>627.28</v>
      </c>
      <c r="L57" s="8">
        <f t="shared" si="31"/>
        <v>662.96</v>
      </c>
      <c r="M57" s="8">
        <f t="shared" si="31"/>
        <v>1867.16</v>
      </c>
      <c r="N57" s="15">
        <f t="shared" si="31"/>
        <v>3186.8</v>
      </c>
      <c r="O57" s="23">
        <f>SUM(C57:N57)</f>
        <v>17233.96</v>
      </c>
      <c r="P57" s="11"/>
    </row>
    <row r="58" ht="13.5" thickBot="1"/>
    <row r="59" spans="1:16" ht="12.75" customHeight="1">
      <c r="A59" s="2" t="s">
        <v>20</v>
      </c>
      <c r="B59" s="44">
        <f>B52+1</f>
        <v>2006</v>
      </c>
      <c r="C59" s="35">
        <v>50596</v>
      </c>
      <c r="D59" s="2">
        <v>50841</v>
      </c>
      <c r="E59" s="2">
        <v>51320</v>
      </c>
      <c r="F59" s="2">
        <v>51850</v>
      </c>
      <c r="G59" s="2">
        <v>52500</v>
      </c>
      <c r="H59" s="2">
        <v>53329</v>
      </c>
      <c r="I59" s="2">
        <v>54068</v>
      </c>
      <c r="J59" s="2">
        <v>54656</v>
      </c>
      <c r="K59" s="2">
        <v>55110</v>
      </c>
      <c r="L59" s="2">
        <v>55409</v>
      </c>
      <c r="M59" s="2">
        <v>55850</v>
      </c>
      <c r="N59" s="16">
        <v>56160</v>
      </c>
      <c r="O59" s="21"/>
      <c r="P59" s="11"/>
    </row>
    <row r="60" spans="1:19" ht="12.75">
      <c r="A60" s="6" t="s">
        <v>21</v>
      </c>
      <c r="B60" s="41">
        <f>B59</f>
        <v>2006</v>
      </c>
      <c r="C60" s="31">
        <f>IF(C59-N52&gt;0,C59-N52,0)</f>
        <v>402</v>
      </c>
      <c r="D60" s="6">
        <f aca="true" t="shared" si="32" ref="D60:N60">IF(D59-C59&gt;0,D59-C59,0)</f>
        <v>245</v>
      </c>
      <c r="E60" s="6">
        <f t="shared" si="32"/>
        <v>479</v>
      </c>
      <c r="F60" s="6">
        <f t="shared" si="32"/>
        <v>530</v>
      </c>
      <c r="G60" s="6">
        <f t="shared" si="32"/>
        <v>650</v>
      </c>
      <c r="H60" s="6">
        <f t="shared" si="32"/>
        <v>829</v>
      </c>
      <c r="I60" s="6">
        <f t="shared" si="32"/>
        <v>739</v>
      </c>
      <c r="J60" s="6">
        <f t="shared" si="32"/>
        <v>588</v>
      </c>
      <c r="K60" s="6">
        <f t="shared" si="32"/>
        <v>454</v>
      </c>
      <c r="L60" s="6">
        <f t="shared" si="32"/>
        <v>299</v>
      </c>
      <c r="M60" s="6">
        <f t="shared" si="32"/>
        <v>441</v>
      </c>
      <c r="N60" s="17">
        <f t="shared" si="32"/>
        <v>310</v>
      </c>
      <c r="O60" s="22">
        <f>SUM(C60:N60)</f>
        <v>5966</v>
      </c>
      <c r="P60" s="25">
        <f>P53+O60</f>
        <v>56160</v>
      </c>
      <c r="Q60" s="39">
        <f>(O11+O18+O25+O32+O39+O46+O53+O60)/8</f>
        <v>6864.5</v>
      </c>
      <c r="R60" s="9">
        <v>300</v>
      </c>
      <c r="S60" s="9">
        <f>Q60+R60</f>
        <v>7164.5</v>
      </c>
    </row>
    <row r="61" spans="1:16" ht="12.75">
      <c r="A61" s="3" t="s">
        <v>14</v>
      </c>
      <c r="B61" s="41">
        <f>B60</f>
        <v>2006</v>
      </c>
      <c r="C61" s="32">
        <v>8082</v>
      </c>
      <c r="D61" s="3">
        <v>8351</v>
      </c>
      <c r="E61" s="3">
        <v>8570</v>
      </c>
      <c r="F61" s="3">
        <v>8622</v>
      </c>
      <c r="G61" s="3">
        <v>8624</v>
      </c>
      <c r="H61" s="3">
        <v>8627</v>
      </c>
      <c r="I61" s="3">
        <v>8628</v>
      </c>
      <c r="J61" s="3">
        <v>8631.1</v>
      </c>
      <c r="K61" s="3">
        <v>8633.8</v>
      </c>
      <c r="L61" s="3">
        <v>8638.4</v>
      </c>
      <c r="M61" s="3">
        <v>8755</v>
      </c>
      <c r="N61" s="13">
        <v>8967</v>
      </c>
      <c r="O61" s="18">
        <f>N61-N54</f>
        <v>1144</v>
      </c>
      <c r="P61" s="11"/>
    </row>
    <row r="62" spans="1:16" ht="12.75">
      <c r="A62" s="3" t="s">
        <v>15</v>
      </c>
      <c r="B62" s="41">
        <f>B61</f>
        <v>2006</v>
      </c>
      <c r="C62" s="32">
        <f>IF(C61-N54&gt;0,C61-N54,0)</f>
        <v>259</v>
      </c>
      <c r="D62" s="3">
        <f aca="true" t="shared" si="33" ref="D62:N62">IF(D61-C61&gt;0,D61-C61,0)</f>
        <v>269</v>
      </c>
      <c r="E62" s="3">
        <f t="shared" si="33"/>
        <v>219</v>
      </c>
      <c r="F62" s="3">
        <f t="shared" si="33"/>
        <v>52</v>
      </c>
      <c r="G62" s="3">
        <f t="shared" si="33"/>
        <v>2</v>
      </c>
      <c r="H62" s="3">
        <f t="shared" si="33"/>
        <v>3</v>
      </c>
      <c r="I62" s="3">
        <f t="shared" si="33"/>
        <v>1</v>
      </c>
      <c r="J62" s="3">
        <f t="shared" si="33"/>
        <v>3.100000000000364</v>
      </c>
      <c r="K62" s="3">
        <f t="shared" si="33"/>
        <v>2.6999999999989086</v>
      </c>
      <c r="L62" s="3">
        <f t="shared" si="33"/>
        <v>4.600000000000364</v>
      </c>
      <c r="M62" s="3">
        <f t="shared" si="33"/>
        <v>116.60000000000036</v>
      </c>
      <c r="N62" s="13">
        <f t="shared" si="33"/>
        <v>212</v>
      </c>
      <c r="O62" s="18">
        <f>SUM(C62:N62)</f>
        <v>1144</v>
      </c>
      <c r="P62" s="11"/>
    </row>
    <row r="63" spans="1:17" ht="12.75">
      <c r="A63" s="7" t="s">
        <v>22</v>
      </c>
      <c r="B63" s="41">
        <f>B62</f>
        <v>2006</v>
      </c>
      <c r="C63" s="33">
        <f aca="true" t="shared" si="34" ref="C63:N63">C62*10.32</f>
        <v>2672.88</v>
      </c>
      <c r="D63" s="7">
        <f t="shared" si="34"/>
        <v>2776.08</v>
      </c>
      <c r="E63" s="7">
        <f t="shared" si="34"/>
        <v>2260.08</v>
      </c>
      <c r="F63" s="7">
        <f t="shared" si="34"/>
        <v>536.64</v>
      </c>
      <c r="G63" s="7">
        <f t="shared" si="34"/>
        <v>20.64</v>
      </c>
      <c r="H63" s="7">
        <f t="shared" si="34"/>
        <v>30.96</v>
      </c>
      <c r="I63" s="7">
        <f t="shared" si="34"/>
        <v>10.32</v>
      </c>
      <c r="J63" s="7">
        <f t="shared" si="34"/>
        <v>31.992000000003756</v>
      </c>
      <c r="K63" s="7">
        <f t="shared" si="34"/>
        <v>27.86399999998874</v>
      </c>
      <c r="L63" s="7">
        <f t="shared" si="34"/>
        <v>47.47200000000375</v>
      </c>
      <c r="M63" s="7">
        <f t="shared" si="34"/>
        <v>1203.3120000000038</v>
      </c>
      <c r="N63" s="14">
        <f t="shared" si="34"/>
        <v>2187.84</v>
      </c>
      <c r="O63" s="19">
        <f>SUM(C63:N63)</f>
        <v>11806.079999999998</v>
      </c>
      <c r="P63" s="26">
        <f>P56+O63</f>
        <v>92539.44000000002</v>
      </c>
      <c r="Q63" s="40">
        <f>(O14+O21+O28+O35+O42+O49+O56+O63)/8</f>
        <v>10896.63</v>
      </c>
    </row>
    <row r="64" spans="1:16" ht="13.5" thickBot="1">
      <c r="A64" s="8" t="s">
        <v>23</v>
      </c>
      <c r="B64" s="42">
        <f>B63</f>
        <v>2006</v>
      </c>
      <c r="C64" s="34">
        <f aca="true" t="shared" si="35" ref="C64:N64">C60+C63</f>
        <v>3074.88</v>
      </c>
      <c r="D64" s="8">
        <f t="shared" si="35"/>
        <v>3021.08</v>
      </c>
      <c r="E64" s="8">
        <f t="shared" si="35"/>
        <v>2739.08</v>
      </c>
      <c r="F64" s="8">
        <f t="shared" si="35"/>
        <v>1066.6399999999999</v>
      </c>
      <c r="G64" s="8">
        <f t="shared" si="35"/>
        <v>670.64</v>
      </c>
      <c r="H64" s="8">
        <f t="shared" si="35"/>
        <v>859.96</v>
      </c>
      <c r="I64" s="8">
        <f t="shared" si="35"/>
        <v>749.32</v>
      </c>
      <c r="J64" s="8">
        <f t="shared" si="35"/>
        <v>619.9920000000037</v>
      </c>
      <c r="K64" s="8">
        <f t="shared" si="35"/>
        <v>481.8639999999887</v>
      </c>
      <c r="L64" s="8">
        <f t="shared" si="35"/>
        <v>346.47200000000373</v>
      </c>
      <c r="M64" s="8">
        <f t="shared" si="35"/>
        <v>1644.3120000000038</v>
      </c>
      <c r="N64" s="15">
        <f t="shared" si="35"/>
        <v>2497.84</v>
      </c>
      <c r="O64" s="23">
        <f>SUM(C64:N64)</f>
        <v>17772.079999999998</v>
      </c>
      <c r="P64" s="11"/>
    </row>
    <row r="65" ht="13.5" thickBot="1"/>
    <row r="66" spans="1:16" ht="12.75" customHeight="1">
      <c r="A66" s="2" t="s">
        <v>20</v>
      </c>
      <c r="B66" s="44">
        <f>B59+1</f>
        <v>2007</v>
      </c>
      <c r="C66" s="35">
        <v>56432</v>
      </c>
      <c r="D66" s="2">
        <v>56911</v>
      </c>
      <c r="E66" s="2">
        <v>57657</v>
      </c>
      <c r="F66" s="2">
        <v>58820</v>
      </c>
      <c r="G66" s="2"/>
      <c r="H66" s="2"/>
      <c r="I66" s="2"/>
      <c r="J66" s="2"/>
      <c r="K66" s="2"/>
      <c r="L66" s="2"/>
      <c r="M66" s="2"/>
      <c r="N66" s="16"/>
      <c r="O66" s="21"/>
      <c r="P66" s="11"/>
    </row>
    <row r="67" spans="1:17" ht="12.75">
      <c r="A67" s="6" t="s">
        <v>21</v>
      </c>
      <c r="B67" s="41">
        <f>B66</f>
        <v>2007</v>
      </c>
      <c r="C67" s="31">
        <f>IF(C66-N59&gt;0,C66-N59,0)</f>
        <v>272</v>
      </c>
      <c r="D67" s="6">
        <f aca="true" t="shared" si="36" ref="D67:N67">IF(D66-C66&gt;0,D66-C66,0)</f>
        <v>479</v>
      </c>
      <c r="E67" s="6">
        <f t="shared" si="36"/>
        <v>746</v>
      </c>
      <c r="F67" s="6">
        <f t="shared" si="36"/>
        <v>1163</v>
      </c>
      <c r="G67" s="6">
        <f t="shared" si="36"/>
        <v>0</v>
      </c>
      <c r="H67" s="6">
        <f t="shared" si="36"/>
        <v>0</v>
      </c>
      <c r="I67" s="6">
        <f t="shared" si="36"/>
        <v>0</v>
      </c>
      <c r="J67" s="6">
        <f t="shared" si="36"/>
        <v>0</v>
      </c>
      <c r="K67" s="6">
        <f t="shared" si="36"/>
        <v>0</v>
      </c>
      <c r="L67" s="6">
        <f t="shared" si="36"/>
        <v>0</v>
      </c>
      <c r="M67" s="6">
        <f t="shared" si="36"/>
        <v>0</v>
      </c>
      <c r="N67" s="17">
        <f t="shared" si="36"/>
        <v>0</v>
      </c>
      <c r="O67" s="22">
        <f>SUM(C67:N67)</f>
        <v>2660</v>
      </c>
      <c r="P67" s="25">
        <f>P60+O67</f>
        <v>58820</v>
      </c>
      <c r="Q67" s="39">
        <f>(O11+O18+O25+O32+O39+O46+O53+O60+O67)/9</f>
        <v>6397.333333333333</v>
      </c>
    </row>
    <row r="68" spans="1:16" ht="12.75">
      <c r="A68" s="3" t="s">
        <v>14</v>
      </c>
      <c r="B68" s="41">
        <f>B67</f>
        <v>2007</v>
      </c>
      <c r="C68" s="32">
        <v>9162</v>
      </c>
      <c r="D68" s="3">
        <v>9300</v>
      </c>
      <c r="E68" s="3">
        <v>9407</v>
      </c>
      <c r="F68" s="3">
        <v>9410</v>
      </c>
      <c r="G68" s="3"/>
      <c r="H68" s="3"/>
      <c r="I68" s="3"/>
      <c r="J68" s="3"/>
      <c r="K68" s="3"/>
      <c r="L68" s="3"/>
      <c r="M68" s="3"/>
      <c r="N68" s="13"/>
      <c r="O68" s="18">
        <f>N68-N61</f>
        <v>-8967</v>
      </c>
      <c r="P68" s="11"/>
    </row>
    <row r="69" spans="1:16" ht="12.75">
      <c r="A69" s="3" t="s">
        <v>15</v>
      </c>
      <c r="B69" s="41">
        <f>B68</f>
        <v>2007</v>
      </c>
      <c r="C69" s="32">
        <f>IF(C68-N61&gt;0,C68-N61,0)</f>
        <v>195</v>
      </c>
      <c r="D69" s="3">
        <f aca="true" t="shared" si="37" ref="D69:N69">IF(D68-C68&gt;0,D68-C68,0)</f>
        <v>138</v>
      </c>
      <c r="E69" s="3">
        <f t="shared" si="37"/>
        <v>107</v>
      </c>
      <c r="F69" s="3">
        <f t="shared" si="37"/>
        <v>3</v>
      </c>
      <c r="G69" s="3">
        <f t="shared" si="37"/>
        <v>0</v>
      </c>
      <c r="H69" s="3">
        <f t="shared" si="37"/>
        <v>0</v>
      </c>
      <c r="I69" s="3">
        <f t="shared" si="37"/>
        <v>0</v>
      </c>
      <c r="J69" s="3">
        <f t="shared" si="37"/>
        <v>0</v>
      </c>
      <c r="K69" s="3">
        <f t="shared" si="37"/>
        <v>0</v>
      </c>
      <c r="L69" s="3">
        <f t="shared" si="37"/>
        <v>0</v>
      </c>
      <c r="M69" s="3">
        <f t="shared" si="37"/>
        <v>0</v>
      </c>
      <c r="N69" s="13">
        <f t="shared" si="37"/>
        <v>0</v>
      </c>
      <c r="O69" s="18">
        <f>SUM(C69:N69)</f>
        <v>443</v>
      </c>
      <c r="P69" s="11"/>
    </row>
    <row r="70" spans="1:17" ht="12.75">
      <c r="A70" s="7" t="s">
        <v>22</v>
      </c>
      <c r="B70" s="41">
        <f>B69</f>
        <v>2007</v>
      </c>
      <c r="C70" s="33">
        <f aca="true" t="shared" si="38" ref="C70:N70">C69*10.32</f>
        <v>2012.4</v>
      </c>
      <c r="D70" s="7">
        <f t="shared" si="38"/>
        <v>1424.16</v>
      </c>
      <c r="E70" s="7">
        <f t="shared" si="38"/>
        <v>1104.24</v>
      </c>
      <c r="F70" s="7">
        <f t="shared" si="38"/>
        <v>30.96</v>
      </c>
      <c r="G70" s="7">
        <f t="shared" si="38"/>
        <v>0</v>
      </c>
      <c r="H70" s="7">
        <f t="shared" si="38"/>
        <v>0</v>
      </c>
      <c r="I70" s="7">
        <f t="shared" si="38"/>
        <v>0</v>
      </c>
      <c r="J70" s="7">
        <f t="shared" si="38"/>
        <v>0</v>
      </c>
      <c r="K70" s="7">
        <f t="shared" si="38"/>
        <v>0</v>
      </c>
      <c r="L70" s="7">
        <f t="shared" si="38"/>
        <v>0</v>
      </c>
      <c r="M70" s="7">
        <f t="shared" si="38"/>
        <v>0</v>
      </c>
      <c r="N70" s="14">
        <f t="shared" si="38"/>
        <v>0</v>
      </c>
      <c r="O70" s="19">
        <f>SUM(C70:N70)</f>
        <v>4571.76</v>
      </c>
      <c r="P70" s="26">
        <f>P63+O70</f>
        <v>97111.20000000001</v>
      </c>
      <c r="Q70" s="40">
        <f>(O14+O21+O28+O35+O42+O49+O56+O63+O70)/9</f>
        <v>10193.866666666665</v>
      </c>
    </row>
    <row r="71" spans="1:16" ht="13.5" thickBot="1">
      <c r="A71" s="8" t="s">
        <v>23</v>
      </c>
      <c r="B71" s="42">
        <f>B70</f>
        <v>2007</v>
      </c>
      <c r="C71" s="34">
        <f aca="true" t="shared" si="39" ref="C71:N71">C67+C70</f>
        <v>2284.4</v>
      </c>
      <c r="D71" s="8">
        <f t="shared" si="39"/>
        <v>1903.16</v>
      </c>
      <c r="E71" s="8">
        <f t="shared" si="39"/>
        <v>1850.24</v>
      </c>
      <c r="F71" s="8">
        <f t="shared" si="39"/>
        <v>1193.96</v>
      </c>
      <c r="G71" s="8">
        <f t="shared" si="39"/>
        <v>0</v>
      </c>
      <c r="H71" s="8">
        <f t="shared" si="39"/>
        <v>0</v>
      </c>
      <c r="I71" s="8">
        <f t="shared" si="39"/>
        <v>0</v>
      </c>
      <c r="J71" s="8">
        <f t="shared" si="39"/>
        <v>0</v>
      </c>
      <c r="K71" s="8">
        <f t="shared" si="39"/>
        <v>0</v>
      </c>
      <c r="L71" s="8">
        <f t="shared" si="39"/>
        <v>0</v>
      </c>
      <c r="M71" s="8">
        <f t="shared" si="39"/>
        <v>0</v>
      </c>
      <c r="N71" s="15">
        <f t="shared" si="39"/>
        <v>0</v>
      </c>
      <c r="O71" s="23">
        <f>SUM(C71:N71)</f>
        <v>7231.76</v>
      </c>
      <c r="P71" s="11"/>
    </row>
    <row r="72" ht="13.5" thickBot="1"/>
    <row r="73" spans="1:16" ht="12.75" customHeight="1">
      <c r="A73" s="2" t="s">
        <v>20</v>
      </c>
      <c r="B73" s="44">
        <f>B66+1</f>
        <v>2008</v>
      </c>
      <c r="C73" s="35"/>
      <c r="D73" s="2"/>
      <c r="E73" s="2"/>
      <c r="F73" s="2"/>
      <c r="G73" s="2"/>
      <c r="H73" s="2"/>
      <c r="I73" s="2"/>
      <c r="J73" s="2"/>
      <c r="K73" s="2"/>
      <c r="L73" s="2"/>
      <c r="M73" s="2"/>
      <c r="N73" s="16"/>
      <c r="O73" s="21"/>
      <c r="P73" s="11"/>
    </row>
    <row r="74" spans="1:17" ht="12.75">
      <c r="A74" s="6" t="s">
        <v>21</v>
      </c>
      <c r="B74" s="41">
        <f>B73</f>
        <v>2008</v>
      </c>
      <c r="C74" s="31">
        <f>IF(C73-N66&gt;0,C73-N66,0)</f>
        <v>0</v>
      </c>
      <c r="D74" s="6">
        <f aca="true" t="shared" si="40" ref="D74:N74">IF(D73-C73&gt;0,D73-C73,0)</f>
        <v>0</v>
      </c>
      <c r="E74" s="6">
        <f t="shared" si="40"/>
        <v>0</v>
      </c>
      <c r="F74" s="6">
        <f t="shared" si="40"/>
        <v>0</v>
      </c>
      <c r="G74" s="6">
        <f t="shared" si="40"/>
        <v>0</v>
      </c>
      <c r="H74" s="6">
        <f t="shared" si="40"/>
        <v>0</v>
      </c>
      <c r="I74" s="6">
        <f t="shared" si="40"/>
        <v>0</v>
      </c>
      <c r="J74" s="6">
        <f t="shared" si="40"/>
        <v>0</v>
      </c>
      <c r="K74" s="6">
        <f t="shared" si="40"/>
        <v>0</v>
      </c>
      <c r="L74" s="6">
        <f t="shared" si="40"/>
        <v>0</v>
      </c>
      <c r="M74" s="6">
        <f t="shared" si="40"/>
        <v>0</v>
      </c>
      <c r="N74" s="17">
        <f t="shared" si="40"/>
        <v>0</v>
      </c>
      <c r="O74" s="22">
        <f>SUM(C74:N74)</f>
        <v>0</v>
      </c>
      <c r="P74" s="25">
        <f>P67+O74</f>
        <v>58820</v>
      </c>
      <c r="Q74" s="39">
        <f>(O11+O18+O25+O32+O39+O46+O53+O60+O67+O74)/10</f>
        <v>5757.6</v>
      </c>
    </row>
    <row r="75" spans="1:16" ht="12.75">
      <c r="A75" s="3" t="s">
        <v>14</v>
      </c>
      <c r="B75" s="41">
        <f>B74</f>
        <v>2008</v>
      </c>
      <c r="C75" s="32"/>
      <c r="D75" s="3"/>
      <c r="E75" s="3"/>
      <c r="F75" s="3"/>
      <c r="G75" s="3"/>
      <c r="H75" s="3"/>
      <c r="I75" s="3"/>
      <c r="J75" s="3"/>
      <c r="K75" s="3"/>
      <c r="L75" s="3"/>
      <c r="M75" s="3"/>
      <c r="N75" s="13"/>
      <c r="O75" s="18">
        <f>N75-N68</f>
        <v>0</v>
      </c>
      <c r="P75" s="11"/>
    </row>
    <row r="76" spans="1:16" ht="12.75">
      <c r="A76" s="3" t="s">
        <v>15</v>
      </c>
      <c r="B76" s="41">
        <f>B75</f>
        <v>2008</v>
      </c>
      <c r="C76" s="32">
        <f>IF(C75-N68&gt;0,C75-N68,0)</f>
        <v>0</v>
      </c>
      <c r="D76" s="3">
        <f aca="true" t="shared" si="41" ref="D76:N76">IF(D75-C75&gt;0,D75-C75,0)</f>
        <v>0</v>
      </c>
      <c r="E76" s="3">
        <f t="shared" si="41"/>
        <v>0</v>
      </c>
      <c r="F76" s="3">
        <f t="shared" si="41"/>
        <v>0</v>
      </c>
      <c r="G76" s="3">
        <f t="shared" si="41"/>
        <v>0</v>
      </c>
      <c r="H76" s="3">
        <f t="shared" si="41"/>
        <v>0</v>
      </c>
      <c r="I76" s="3">
        <f t="shared" si="41"/>
        <v>0</v>
      </c>
      <c r="J76" s="3">
        <f t="shared" si="41"/>
        <v>0</v>
      </c>
      <c r="K76" s="3">
        <f t="shared" si="41"/>
        <v>0</v>
      </c>
      <c r="L76" s="3">
        <f t="shared" si="41"/>
        <v>0</v>
      </c>
      <c r="M76" s="3">
        <f t="shared" si="41"/>
        <v>0</v>
      </c>
      <c r="N76" s="13">
        <f t="shared" si="41"/>
        <v>0</v>
      </c>
      <c r="O76" s="18">
        <f>SUM(C76:N76)</f>
        <v>0</v>
      </c>
      <c r="P76" s="11"/>
    </row>
    <row r="77" spans="1:17" ht="12.75">
      <c r="A77" s="7" t="s">
        <v>22</v>
      </c>
      <c r="B77" s="41">
        <f>B76</f>
        <v>2008</v>
      </c>
      <c r="C77" s="33">
        <f aca="true" t="shared" si="42" ref="C77:N77">C76*10.32</f>
        <v>0</v>
      </c>
      <c r="D77" s="7">
        <f t="shared" si="42"/>
        <v>0</v>
      </c>
      <c r="E77" s="7">
        <f t="shared" si="42"/>
        <v>0</v>
      </c>
      <c r="F77" s="7">
        <f t="shared" si="42"/>
        <v>0</v>
      </c>
      <c r="G77" s="7">
        <f t="shared" si="42"/>
        <v>0</v>
      </c>
      <c r="H77" s="7">
        <f t="shared" si="42"/>
        <v>0</v>
      </c>
      <c r="I77" s="7">
        <f t="shared" si="42"/>
        <v>0</v>
      </c>
      <c r="J77" s="7">
        <f t="shared" si="42"/>
        <v>0</v>
      </c>
      <c r="K77" s="7">
        <f t="shared" si="42"/>
        <v>0</v>
      </c>
      <c r="L77" s="7">
        <f t="shared" si="42"/>
        <v>0</v>
      </c>
      <c r="M77" s="7">
        <f t="shared" si="42"/>
        <v>0</v>
      </c>
      <c r="N77" s="14">
        <f t="shared" si="42"/>
        <v>0</v>
      </c>
      <c r="O77" s="19">
        <f>SUM(C77:N77)</f>
        <v>0</v>
      </c>
      <c r="P77" s="26">
        <f>P70+O77</f>
        <v>97111.20000000001</v>
      </c>
      <c r="Q77" s="40">
        <f>(O14+O21+O28+O35+O42+O49+O56+O63+O70+O77)/10</f>
        <v>9174.48</v>
      </c>
    </row>
    <row r="78" spans="1:16" ht="13.5" thickBot="1">
      <c r="A78" s="8" t="s">
        <v>23</v>
      </c>
      <c r="B78" s="42">
        <f>B77</f>
        <v>2008</v>
      </c>
      <c r="C78" s="34">
        <f aca="true" t="shared" si="43" ref="C78:N78">C74+C77</f>
        <v>0</v>
      </c>
      <c r="D78" s="8">
        <f t="shared" si="43"/>
        <v>0</v>
      </c>
      <c r="E78" s="8">
        <f t="shared" si="43"/>
        <v>0</v>
      </c>
      <c r="F78" s="8">
        <f t="shared" si="43"/>
        <v>0</v>
      </c>
      <c r="G78" s="8">
        <f t="shared" si="43"/>
        <v>0</v>
      </c>
      <c r="H78" s="8">
        <f t="shared" si="43"/>
        <v>0</v>
      </c>
      <c r="I78" s="8">
        <f t="shared" si="43"/>
        <v>0</v>
      </c>
      <c r="J78" s="8">
        <f t="shared" si="43"/>
        <v>0</v>
      </c>
      <c r="K78" s="8">
        <f t="shared" si="43"/>
        <v>0</v>
      </c>
      <c r="L78" s="8">
        <f t="shared" si="43"/>
        <v>0</v>
      </c>
      <c r="M78" s="8">
        <f t="shared" si="43"/>
        <v>0</v>
      </c>
      <c r="N78" s="15">
        <f t="shared" si="43"/>
        <v>0</v>
      </c>
      <c r="O78" s="23">
        <f>SUM(C78:N78)</f>
        <v>0</v>
      </c>
      <c r="P78" s="11"/>
    </row>
    <row r="79" ht="13.5" thickBot="1"/>
    <row r="80" spans="1:16" ht="12.75" customHeight="1">
      <c r="A80" s="2" t="s">
        <v>20</v>
      </c>
      <c r="B80" s="44">
        <f>B73+1</f>
        <v>2009</v>
      </c>
      <c r="C80" s="35"/>
      <c r="D80" s="2"/>
      <c r="E80" s="2"/>
      <c r="F80" s="2"/>
      <c r="G80" s="2"/>
      <c r="H80" s="2"/>
      <c r="I80" s="2"/>
      <c r="J80" s="2"/>
      <c r="K80" s="2"/>
      <c r="L80" s="2"/>
      <c r="M80" s="2"/>
      <c r="N80" s="16"/>
      <c r="O80" s="21"/>
      <c r="P80" s="11"/>
    </row>
    <row r="81" spans="1:17" ht="12.75">
      <c r="A81" s="6" t="s">
        <v>21</v>
      </c>
      <c r="B81" s="41">
        <f>B80</f>
        <v>2009</v>
      </c>
      <c r="C81" s="31">
        <f>IF(C80-N73&gt;0,C80-N73,0)</f>
        <v>0</v>
      </c>
      <c r="D81" s="6">
        <f aca="true" t="shared" si="44" ref="D81:N81">IF(D80-C80&gt;0,D80-C80,0)</f>
        <v>0</v>
      </c>
      <c r="E81" s="6">
        <f t="shared" si="44"/>
        <v>0</v>
      </c>
      <c r="F81" s="6">
        <f t="shared" si="44"/>
        <v>0</v>
      </c>
      <c r="G81" s="6">
        <f t="shared" si="44"/>
        <v>0</v>
      </c>
      <c r="H81" s="6">
        <f t="shared" si="44"/>
        <v>0</v>
      </c>
      <c r="I81" s="6">
        <f t="shared" si="44"/>
        <v>0</v>
      </c>
      <c r="J81" s="6">
        <f t="shared" si="44"/>
        <v>0</v>
      </c>
      <c r="K81" s="6">
        <f t="shared" si="44"/>
        <v>0</v>
      </c>
      <c r="L81" s="6">
        <f t="shared" si="44"/>
        <v>0</v>
      </c>
      <c r="M81" s="6">
        <f t="shared" si="44"/>
        <v>0</v>
      </c>
      <c r="N81" s="17">
        <f t="shared" si="44"/>
        <v>0</v>
      </c>
      <c r="O81" s="22">
        <f>SUM(C81:N81)</f>
        <v>0</v>
      </c>
      <c r="P81" s="25">
        <f>P74+O81</f>
        <v>58820</v>
      </c>
      <c r="Q81" s="39">
        <f>(O11+O18+O25+O32+O39+O46+O53+O60+O67+O74+O81)/11</f>
        <v>5234.181818181818</v>
      </c>
    </row>
    <row r="82" spans="1:16" ht="12.75">
      <c r="A82" s="3" t="s">
        <v>14</v>
      </c>
      <c r="B82" s="41">
        <f>B81</f>
        <v>2009</v>
      </c>
      <c r="C82" s="32"/>
      <c r="D82" s="3"/>
      <c r="E82" s="3"/>
      <c r="F82" s="3"/>
      <c r="G82" s="3"/>
      <c r="H82" s="3"/>
      <c r="I82" s="3"/>
      <c r="J82" s="3"/>
      <c r="K82" s="3"/>
      <c r="L82" s="3"/>
      <c r="M82" s="3"/>
      <c r="N82" s="13"/>
      <c r="O82" s="18">
        <f>N82-N75</f>
        <v>0</v>
      </c>
      <c r="P82" s="11"/>
    </row>
    <row r="83" spans="1:16" ht="12.75">
      <c r="A83" s="3" t="s">
        <v>15</v>
      </c>
      <c r="B83" s="41">
        <f>B82</f>
        <v>2009</v>
      </c>
      <c r="C83" s="32">
        <f>IF(C82-N75&gt;0,C82-N75,0)</f>
        <v>0</v>
      </c>
      <c r="D83" s="3">
        <f aca="true" t="shared" si="45" ref="D83:N83">IF(D82-C82&gt;0,D82-C82,0)</f>
        <v>0</v>
      </c>
      <c r="E83" s="3">
        <f t="shared" si="45"/>
        <v>0</v>
      </c>
      <c r="F83" s="3">
        <f t="shared" si="45"/>
        <v>0</v>
      </c>
      <c r="G83" s="3">
        <f t="shared" si="45"/>
        <v>0</v>
      </c>
      <c r="H83" s="3">
        <f t="shared" si="45"/>
        <v>0</v>
      </c>
      <c r="I83" s="3">
        <f t="shared" si="45"/>
        <v>0</v>
      </c>
      <c r="J83" s="3">
        <f t="shared" si="45"/>
        <v>0</v>
      </c>
      <c r="K83" s="3">
        <f t="shared" si="45"/>
        <v>0</v>
      </c>
      <c r="L83" s="3">
        <f t="shared" si="45"/>
        <v>0</v>
      </c>
      <c r="M83" s="3">
        <f t="shared" si="45"/>
        <v>0</v>
      </c>
      <c r="N83" s="13">
        <f t="shared" si="45"/>
        <v>0</v>
      </c>
      <c r="O83" s="18">
        <f>SUM(C83:N83)</f>
        <v>0</v>
      </c>
      <c r="P83" s="11"/>
    </row>
    <row r="84" spans="1:17" ht="12.75">
      <c r="A84" s="7" t="s">
        <v>22</v>
      </c>
      <c r="B84" s="41">
        <f>B83</f>
        <v>2009</v>
      </c>
      <c r="C84" s="33">
        <f aca="true" t="shared" si="46" ref="C84:N84">C83*10.32</f>
        <v>0</v>
      </c>
      <c r="D84" s="7">
        <f t="shared" si="46"/>
        <v>0</v>
      </c>
      <c r="E84" s="7">
        <f t="shared" si="46"/>
        <v>0</v>
      </c>
      <c r="F84" s="7">
        <f t="shared" si="46"/>
        <v>0</v>
      </c>
      <c r="G84" s="7">
        <f t="shared" si="46"/>
        <v>0</v>
      </c>
      <c r="H84" s="7">
        <f t="shared" si="46"/>
        <v>0</v>
      </c>
      <c r="I84" s="7">
        <f t="shared" si="46"/>
        <v>0</v>
      </c>
      <c r="J84" s="7">
        <f t="shared" si="46"/>
        <v>0</v>
      </c>
      <c r="K84" s="7">
        <f t="shared" si="46"/>
        <v>0</v>
      </c>
      <c r="L84" s="7">
        <f t="shared" si="46"/>
        <v>0</v>
      </c>
      <c r="M84" s="7">
        <f t="shared" si="46"/>
        <v>0</v>
      </c>
      <c r="N84" s="14">
        <f t="shared" si="46"/>
        <v>0</v>
      </c>
      <c r="O84" s="19">
        <f>SUM(C84:N84)</f>
        <v>0</v>
      </c>
      <c r="P84" s="26">
        <f>P77+O84</f>
        <v>97111.20000000001</v>
      </c>
      <c r="Q84" s="40">
        <f>(O14+O21+O28+O35+O42+O49+O56+O63+O70+O77+O84)/11</f>
        <v>8340.436363636363</v>
      </c>
    </row>
    <row r="85" spans="1:16" ht="13.5" thickBot="1">
      <c r="A85" s="8" t="s">
        <v>23</v>
      </c>
      <c r="B85" s="42">
        <f>B84</f>
        <v>2009</v>
      </c>
      <c r="C85" s="34">
        <f aca="true" t="shared" si="47" ref="C85:N85">C81+C84</f>
        <v>0</v>
      </c>
      <c r="D85" s="8">
        <f t="shared" si="47"/>
        <v>0</v>
      </c>
      <c r="E85" s="8">
        <f t="shared" si="47"/>
        <v>0</v>
      </c>
      <c r="F85" s="8">
        <f t="shared" si="47"/>
        <v>0</v>
      </c>
      <c r="G85" s="8">
        <f t="shared" si="47"/>
        <v>0</v>
      </c>
      <c r="H85" s="8">
        <f t="shared" si="47"/>
        <v>0</v>
      </c>
      <c r="I85" s="8">
        <f t="shared" si="47"/>
        <v>0</v>
      </c>
      <c r="J85" s="8">
        <f t="shared" si="47"/>
        <v>0</v>
      </c>
      <c r="K85" s="8">
        <f t="shared" si="47"/>
        <v>0</v>
      </c>
      <c r="L85" s="8">
        <f t="shared" si="47"/>
        <v>0</v>
      </c>
      <c r="M85" s="8">
        <f t="shared" si="47"/>
        <v>0</v>
      </c>
      <c r="N85" s="15">
        <f t="shared" si="47"/>
        <v>0</v>
      </c>
      <c r="O85" s="23">
        <f>SUM(C85:N85)</f>
        <v>0</v>
      </c>
      <c r="P85" s="11"/>
    </row>
    <row r="86" ht="13.5" thickBot="1"/>
    <row r="87" spans="1:16" ht="12.75" customHeight="1">
      <c r="A87" s="2" t="s">
        <v>20</v>
      </c>
      <c r="B87" s="44">
        <f>B80+1</f>
        <v>2010</v>
      </c>
      <c r="C87" s="35"/>
      <c r="D87" s="2"/>
      <c r="E87" s="2"/>
      <c r="F87" s="2"/>
      <c r="G87" s="2"/>
      <c r="H87" s="2"/>
      <c r="I87" s="2"/>
      <c r="J87" s="2"/>
      <c r="K87" s="2"/>
      <c r="L87" s="2"/>
      <c r="M87" s="2"/>
      <c r="N87" s="16"/>
      <c r="O87" s="21"/>
      <c r="P87" s="11"/>
    </row>
    <row r="88" spans="1:17" ht="12.75">
      <c r="A88" s="6" t="s">
        <v>21</v>
      </c>
      <c r="B88" s="41">
        <f>B87</f>
        <v>2010</v>
      </c>
      <c r="C88" s="31">
        <f>IF(C87-N80&gt;0,C87-N80,0)</f>
        <v>0</v>
      </c>
      <c r="D88" s="6">
        <f aca="true" t="shared" si="48" ref="D88:N88">IF(D87-C87&gt;0,D87-C87,0)</f>
        <v>0</v>
      </c>
      <c r="E88" s="6">
        <f t="shared" si="48"/>
        <v>0</v>
      </c>
      <c r="F88" s="6">
        <f t="shared" si="48"/>
        <v>0</v>
      </c>
      <c r="G88" s="6">
        <f t="shared" si="48"/>
        <v>0</v>
      </c>
      <c r="H88" s="6">
        <f t="shared" si="48"/>
        <v>0</v>
      </c>
      <c r="I88" s="6">
        <f t="shared" si="48"/>
        <v>0</v>
      </c>
      <c r="J88" s="6">
        <f t="shared" si="48"/>
        <v>0</v>
      </c>
      <c r="K88" s="6">
        <f t="shared" si="48"/>
        <v>0</v>
      </c>
      <c r="L88" s="6">
        <f t="shared" si="48"/>
        <v>0</v>
      </c>
      <c r="M88" s="6">
        <f t="shared" si="48"/>
        <v>0</v>
      </c>
      <c r="N88" s="17">
        <f t="shared" si="48"/>
        <v>0</v>
      </c>
      <c r="O88" s="22">
        <f>SUM(C88:N88)</f>
        <v>0</v>
      </c>
      <c r="P88" s="25">
        <f>P81+O88</f>
        <v>58820</v>
      </c>
      <c r="Q88" s="39">
        <f>(O11+O18+O25+O32+O39+O46+O53+O60+O67+O74+O81+O88)/12</f>
        <v>4798</v>
      </c>
    </row>
    <row r="89" spans="1:16" ht="12.75">
      <c r="A89" s="3" t="s">
        <v>14</v>
      </c>
      <c r="B89" s="41">
        <f>B88</f>
        <v>2010</v>
      </c>
      <c r="C89" s="32"/>
      <c r="D89" s="3"/>
      <c r="E89" s="3"/>
      <c r="F89" s="3"/>
      <c r="G89" s="3"/>
      <c r="H89" s="3"/>
      <c r="I89" s="3"/>
      <c r="J89" s="3"/>
      <c r="K89" s="3"/>
      <c r="L89" s="3"/>
      <c r="M89" s="3"/>
      <c r="N89" s="13"/>
      <c r="O89" s="18">
        <f>N89-N82</f>
        <v>0</v>
      </c>
      <c r="P89" s="11"/>
    </row>
    <row r="90" spans="1:16" ht="12.75">
      <c r="A90" s="3" t="s">
        <v>15</v>
      </c>
      <c r="B90" s="41">
        <f>B89</f>
        <v>2010</v>
      </c>
      <c r="C90" s="32">
        <f>IF(C89-N82&gt;0,C89-N82,0)</f>
        <v>0</v>
      </c>
      <c r="D90" s="3">
        <f aca="true" t="shared" si="49" ref="D90:N90">IF(D89-C89&gt;0,D89-C89,0)</f>
        <v>0</v>
      </c>
      <c r="E90" s="3">
        <f t="shared" si="49"/>
        <v>0</v>
      </c>
      <c r="F90" s="3">
        <f t="shared" si="49"/>
        <v>0</v>
      </c>
      <c r="G90" s="3">
        <f t="shared" si="49"/>
        <v>0</v>
      </c>
      <c r="H90" s="3">
        <f t="shared" si="49"/>
        <v>0</v>
      </c>
      <c r="I90" s="3">
        <f t="shared" si="49"/>
        <v>0</v>
      </c>
      <c r="J90" s="3">
        <f t="shared" si="49"/>
        <v>0</v>
      </c>
      <c r="K90" s="3">
        <f t="shared" si="49"/>
        <v>0</v>
      </c>
      <c r="L90" s="3">
        <f t="shared" si="49"/>
        <v>0</v>
      </c>
      <c r="M90" s="3">
        <f t="shared" si="49"/>
        <v>0</v>
      </c>
      <c r="N90" s="13">
        <f t="shared" si="49"/>
        <v>0</v>
      </c>
      <c r="O90" s="18">
        <f>SUM(C90:N90)</f>
        <v>0</v>
      </c>
      <c r="P90" s="11"/>
    </row>
    <row r="91" spans="1:17" ht="12.75">
      <c r="A91" s="7" t="s">
        <v>22</v>
      </c>
      <c r="B91" s="41">
        <f>B90</f>
        <v>2010</v>
      </c>
      <c r="C91" s="33">
        <f aca="true" t="shared" si="50" ref="C91:N91">C90*10.32</f>
        <v>0</v>
      </c>
      <c r="D91" s="7">
        <f t="shared" si="50"/>
        <v>0</v>
      </c>
      <c r="E91" s="7">
        <f t="shared" si="50"/>
        <v>0</v>
      </c>
      <c r="F91" s="7">
        <f t="shared" si="50"/>
        <v>0</v>
      </c>
      <c r="G91" s="7">
        <f t="shared" si="50"/>
        <v>0</v>
      </c>
      <c r="H91" s="7">
        <f t="shared" si="50"/>
        <v>0</v>
      </c>
      <c r="I91" s="7">
        <f t="shared" si="50"/>
        <v>0</v>
      </c>
      <c r="J91" s="7">
        <f t="shared" si="50"/>
        <v>0</v>
      </c>
      <c r="K91" s="7">
        <f t="shared" si="50"/>
        <v>0</v>
      </c>
      <c r="L91" s="7">
        <f t="shared" si="50"/>
        <v>0</v>
      </c>
      <c r="M91" s="7">
        <f t="shared" si="50"/>
        <v>0</v>
      </c>
      <c r="N91" s="14">
        <f t="shared" si="50"/>
        <v>0</v>
      </c>
      <c r="O91" s="19">
        <f>SUM(C91:N91)</f>
        <v>0</v>
      </c>
      <c r="P91" s="26">
        <f>P84+O91</f>
        <v>97111.20000000001</v>
      </c>
      <c r="Q91" s="40">
        <f>(O14+O21+O28+O35+O42+O49+O56+O63+O70+O77+O84+O91)/12</f>
        <v>7645.399999999999</v>
      </c>
    </row>
    <row r="92" spans="1:16" ht="13.5" thickBot="1">
      <c r="A92" s="8" t="s">
        <v>23</v>
      </c>
      <c r="B92" s="42">
        <f>B91</f>
        <v>2010</v>
      </c>
      <c r="C92" s="34">
        <f aca="true" t="shared" si="51" ref="C92:N92">C88+C91</f>
        <v>0</v>
      </c>
      <c r="D92" s="8">
        <f t="shared" si="51"/>
        <v>0</v>
      </c>
      <c r="E92" s="8">
        <f t="shared" si="51"/>
        <v>0</v>
      </c>
      <c r="F92" s="8">
        <f t="shared" si="51"/>
        <v>0</v>
      </c>
      <c r="G92" s="8">
        <f t="shared" si="51"/>
        <v>0</v>
      </c>
      <c r="H92" s="8">
        <f t="shared" si="51"/>
        <v>0</v>
      </c>
      <c r="I92" s="8">
        <f t="shared" si="51"/>
        <v>0</v>
      </c>
      <c r="J92" s="8">
        <f t="shared" si="51"/>
        <v>0</v>
      </c>
      <c r="K92" s="8">
        <f t="shared" si="51"/>
        <v>0</v>
      </c>
      <c r="L92" s="8">
        <f t="shared" si="51"/>
        <v>0</v>
      </c>
      <c r="M92" s="8">
        <f t="shared" si="51"/>
        <v>0</v>
      </c>
      <c r="N92" s="15">
        <f t="shared" si="51"/>
        <v>0</v>
      </c>
      <c r="O92" s="23">
        <f>SUM(C92:N92)</f>
        <v>0</v>
      </c>
      <c r="P92" s="11"/>
    </row>
  </sheetData>
  <mergeCells count="1">
    <mergeCell ref="A1:B1"/>
  </mergeCells>
  <printOptions/>
  <pageMargins left="0.13" right="0.13" top="1" bottom="1" header="0.4921259845" footer="0.4921259845"/>
  <pageSetup horizontalDpi="360" verticalDpi="36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M38" sqref="M38"/>
    </sheetView>
  </sheetViews>
  <sheetFormatPr defaultColWidth="11.421875" defaultRowHeight="12.75"/>
  <cols>
    <col min="1" max="54" width="11.421875" style="1" customWidth="1"/>
    <col min="56" max="16384" width="11.421875" style="1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">
      <selection activeCell="L67" sqref="L67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Collioud</dc:creator>
  <cp:keywords/>
  <dc:description/>
  <cp:lastModifiedBy>cretton</cp:lastModifiedBy>
  <cp:lastPrinted>2004-05-16T09:42:57Z</cp:lastPrinted>
  <dcterms:created xsi:type="dcterms:W3CDTF">1999-01-31T17:05:13Z</dcterms:created>
  <dcterms:modified xsi:type="dcterms:W3CDTF">2007-04-26T22:22:38Z</dcterms:modified>
  <cp:category/>
  <cp:version/>
  <cp:contentType/>
  <cp:contentStatus/>
</cp:coreProperties>
</file>